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esktop\"/>
    </mc:Choice>
  </mc:AlternateContent>
  <bookViews>
    <workbookView xWindow="0" yWindow="0" windowWidth="20445" windowHeight="10620"/>
  </bookViews>
  <sheets>
    <sheet name="traccia A" sheetId="1" r:id="rId1"/>
    <sheet name="traccia B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8" i="1" l="1"/>
  <c r="R38" i="2"/>
  <c r="R34" i="2"/>
  <c r="V34" i="2"/>
  <c r="R35" i="2"/>
  <c r="B79" i="2" l="1"/>
  <c r="C37" i="2"/>
  <c r="F26" i="2"/>
  <c r="F24" i="2"/>
  <c r="B66" i="2"/>
  <c r="B66" i="1"/>
  <c r="B68" i="2"/>
  <c r="C37" i="1"/>
  <c r="V36" i="1"/>
  <c r="V34" i="1"/>
  <c r="V38" i="1"/>
  <c r="C34" i="1"/>
  <c r="V36" i="2"/>
  <c r="R36" i="2"/>
  <c r="C34" i="2"/>
  <c r="R34" i="1"/>
  <c r="V38" i="2"/>
  <c r="B89" i="2"/>
  <c r="B64" i="2"/>
  <c r="E26" i="2"/>
  <c r="E24" i="2"/>
  <c r="E22" i="2"/>
  <c r="I21" i="2"/>
  <c r="B21" i="2"/>
  <c r="E14" i="2"/>
  <c r="V35" i="2"/>
  <c r="V35" i="1"/>
  <c r="R35" i="1"/>
  <c r="R36" i="1"/>
  <c r="D70" i="1"/>
  <c r="E68" i="1"/>
  <c r="B68" i="1"/>
  <c r="B64" i="1"/>
  <c r="K45" i="1"/>
  <c r="H45" i="1"/>
  <c r="I28" i="1"/>
  <c r="I26" i="1"/>
  <c r="I24" i="1"/>
  <c r="I22" i="1"/>
  <c r="H25" i="1"/>
  <c r="H27" i="1"/>
  <c r="H23" i="1"/>
  <c r="G23" i="1"/>
  <c r="F23" i="1"/>
  <c r="E27" i="1"/>
  <c r="E25" i="1"/>
  <c r="E23" i="1"/>
  <c r="B21" i="1"/>
  <c r="E14" i="1"/>
  <c r="E15" i="1" s="1"/>
  <c r="B10" i="1"/>
  <c r="B79" i="1"/>
  <c r="B89" i="1"/>
  <c r="E15" i="2" l="1"/>
  <c r="F22" i="2"/>
  <c r="G22" i="2" s="1"/>
  <c r="B16" i="1"/>
  <c r="F27" i="1" s="1"/>
  <c r="G27" i="1" s="1"/>
  <c r="E18" i="1"/>
  <c r="F25" i="1" s="1"/>
  <c r="G25" i="1" s="1"/>
  <c r="G29" i="1" s="1"/>
  <c r="E18" i="2" l="1"/>
  <c r="G24" i="2" s="1"/>
  <c r="B16" i="2"/>
  <c r="G26" i="2" s="1"/>
  <c r="G28" i="2" l="1"/>
  <c r="H22" i="2" s="1"/>
  <c r="I23" i="2" l="1"/>
  <c r="H24" i="2"/>
  <c r="H26" i="2"/>
  <c r="H45" i="2" l="1"/>
  <c r="K45" i="2" s="1"/>
  <c r="I25" i="2"/>
  <c r="E68" i="2" l="1"/>
  <c r="D70" i="2" s="1"/>
  <c r="I27" i="2"/>
</calcChain>
</file>

<file path=xl/sharedStrings.xml><?xml version="1.0" encoding="utf-8"?>
<sst xmlns="http://schemas.openxmlformats.org/spreadsheetml/2006/main" count="184" uniqueCount="88">
  <si>
    <t>TRACCIA A</t>
  </si>
  <si>
    <t>D</t>
  </si>
  <si>
    <t>L</t>
  </si>
  <si>
    <t>q</t>
  </si>
  <si>
    <r>
      <t>q</t>
    </r>
    <r>
      <rPr>
        <vertAlign val="subscript"/>
        <sz val="11"/>
        <color theme="1"/>
        <rFont val="Calibri"/>
        <family val="2"/>
        <scheme val="minor"/>
      </rPr>
      <t>1</t>
    </r>
  </si>
  <si>
    <r>
      <t>Y = uq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 = u/4 q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x + u q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(L-x)</t>
    </r>
  </si>
  <si>
    <r>
      <t>q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 = q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x/4 + q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(L-x)</t>
    </r>
  </si>
  <si>
    <r>
      <t>q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 = q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x/4 + q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L- q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x)</t>
    </r>
  </si>
  <si>
    <r>
      <t xml:space="preserve"> 3/4 q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x = L (q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- q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</si>
  <si>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Quesito 2</t>
  </si>
  <si>
    <t>Quesito 1</t>
  </si>
  <si>
    <t>HB</t>
  </si>
  <si>
    <t>HA</t>
  </si>
  <si>
    <t>HE</t>
  </si>
  <si>
    <t>L1</t>
  </si>
  <si>
    <t>L3</t>
  </si>
  <si>
    <t>L2</t>
  </si>
  <si>
    <t>L4</t>
  </si>
  <si>
    <t>qu*L2</t>
  </si>
  <si>
    <t>qD</t>
  </si>
  <si>
    <t>q3 (l/s)</t>
  </si>
  <si>
    <t>q1 (l/s)</t>
  </si>
  <si>
    <t>q4 (l/s)</t>
  </si>
  <si>
    <t>qu (l/sm)</t>
  </si>
  <si>
    <t>nodo/tronco</t>
  </si>
  <si>
    <t>Li</t>
  </si>
  <si>
    <t>qi</t>
  </si>
  <si>
    <t>li qi^1/3</t>
  </si>
  <si>
    <t>Yi</t>
  </si>
  <si>
    <t>Hi</t>
  </si>
  <si>
    <t>Ytot</t>
  </si>
  <si>
    <t>A</t>
  </si>
  <si>
    <t>A-C</t>
  </si>
  <si>
    <t>C</t>
  </si>
  <si>
    <t>C-D</t>
  </si>
  <si>
    <t>D-B</t>
  </si>
  <si>
    <t>B</t>
  </si>
  <si>
    <t>q* nel tronco 2 (l/s) = qD + 0.55 qu L2 =</t>
  </si>
  <si>
    <t xml:space="preserve">sommatoria </t>
  </si>
  <si>
    <t>2) progetto tronco AC</t>
  </si>
  <si>
    <t>gamma bazin</t>
  </si>
  <si>
    <t>epsilon</t>
  </si>
  <si>
    <t>m</t>
  </si>
  <si>
    <t>L'</t>
  </si>
  <si>
    <t>D'</t>
  </si>
  <si>
    <t>L''</t>
  </si>
  <si>
    <t>D''</t>
  </si>
  <si>
    <t>L' + L'' =L1</t>
  </si>
  <si>
    <t>1) Applico Marzolo</t>
  </si>
  <si>
    <t>da cui  u=</t>
  </si>
  <si>
    <r>
      <t>Y Ac = uq1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L1</t>
    </r>
  </si>
  <si>
    <t>u'=</t>
  </si>
  <si>
    <t>&lt;u&lt;</t>
  </si>
  <si>
    <t>u''=</t>
  </si>
  <si>
    <t xml:space="preserve">cui corrispondono i diametri (in mm)  </t>
  </si>
  <si>
    <r>
      <t>Y AC = uq1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L1 = u'q1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L'+ u'' q1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L''</t>
    </r>
  </si>
  <si>
    <t>metto a sistema</t>
  </si>
  <si>
    <t xml:space="preserve">da cui ottengo </t>
  </si>
  <si>
    <t xml:space="preserve">L' = (uL1-u''L'')/u' </t>
  </si>
  <si>
    <t xml:space="preserve">L''= (u'-u)L1/(u'-u'') </t>
  </si>
  <si>
    <t xml:space="preserve"> e quindi L' = L1-L'' =</t>
  </si>
  <si>
    <t>3) piezometriche sulla rete</t>
  </si>
  <si>
    <t>4) impianto sollevamento</t>
  </si>
  <si>
    <t xml:space="preserve"> scelgo D4=350mm   </t>
  </si>
  <si>
    <t>a cui corrisponde       u4 =</t>
  </si>
  <si>
    <t>D=1.5 q4^1/2 =</t>
  </si>
  <si>
    <r>
      <t>Y4 = u4q4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L4 =</t>
    </r>
  </si>
  <si>
    <t xml:space="preserve">Hg =HD-HE = </t>
  </si>
  <si>
    <t xml:space="preserve">H = Hg+ Y4 = </t>
  </si>
  <si>
    <r>
      <t xml:space="preserve">potenza pompa   P = 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 xml:space="preserve"> q4 H/rendimento = </t>
    </r>
  </si>
  <si>
    <t>rendimento</t>
  </si>
  <si>
    <t>watt</t>
  </si>
  <si>
    <t>verifca moto ass trubolento</t>
  </si>
  <si>
    <t>Re* = u* epsilon/ni</t>
  </si>
  <si>
    <t>u*=(tau0/rho)^0.5</t>
  </si>
  <si>
    <t>tau0 = gamma R J</t>
  </si>
  <si>
    <t>tratto '</t>
  </si>
  <si>
    <t>tau0</t>
  </si>
  <si>
    <t>u*</t>
  </si>
  <si>
    <t>Re*</t>
  </si>
  <si>
    <t>tratto ''</t>
  </si>
  <si>
    <t xml:space="preserve">x  (in m) = </t>
  </si>
  <si>
    <t>portata tot distribuita nel tronco 2 (l/s)</t>
  </si>
  <si>
    <t>j'</t>
  </si>
  <si>
    <t>j''</t>
  </si>
  <si>
    <t>0.2mm=</t>
  </si>
  <si>
    <t>portata in arrivo al nodo D (l/s)</t>
  </si>
  <si>
    <t>a cui corrisponde   u4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</si>
</sst>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0" borderId="0" xfId="0" quotePrefix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1" xfId="0" applyBorder="1"/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/>
    <xf numFmtId="2" fontId="6" fillId="3" borderId="0" xfId="0" applyNumberFormat="1" applyFont="1" applyFill="1"/>
    <xf numFmtId="0" fontId="0" fillId="0" borderId="0" xfId="0" applyFill="1"/>
    <xf numFmtId="0" fontId="6" fillId="0" borderId="0" xfId="0" applyFont="1" applyFill="1"/>
    <xf numFmtId="0" fontId="6" fillId="0" borderId="0" xfId="0" applyFont="1"/>
    <xf numFmtId="43" fontId="2" fillId="0" borderId="0" xfId="1" applyFont="1"/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right"/>
    </xf>
    <xf numFmtId="0" fontId="6" fillId="5" borderId="0" xfId="0" applyFont="1" applyFill="1"/>
    <xf numFmtId="0" fontId="0" fillId="5" borderId="0" xfId="0" applyFill="1"/>
    <xf numFmtId="0" fontId="3" fillId="5" borderId="0" xfId="0" applyFont="1" applyFill="1"/>
    <xf numFmtId="0" fontId="2" fillId="5" borderId="0" xfId="0" applyFont="1" applyFill="1"/>
    <xf numFmtId="0" fontId="0" fillId="5" borderId="0" xfId="0" applyFill="1" applyAlignment="1">
      <alignment horizontal="right"/>
    </xf>
    <xf numFmtId="0" fontId="0" fillId="5" borderId="0" xfId="0" applyFill="1" applyAlignment="1">
      <alignment horizontal="center"/>
    </xf>
    <xf numFmtId="2" fontId="0" fillId="5" borderId="0" xfId="0" applyNumberFormat="1" applyFill="1"/>
    <xf numFmtId="43" fontId="2" fillId="5" borderId="0" xfId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31</xdr:row>
      <xdr:rowOff>85725</xdr:rowOff>
    </xdr:from>
    <xdr:to>
      <xdr:col>5</xdr:col>
      <xdr:colOff>152400</xdr:colOff>
      <xdr:row>33</xdr:row>
      <xdr:rowOff>57150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55A4EDC0-6767-4F5A-9B8B-75E0239B4EB5}"/>
            </a:ext>
          </a:extLst>
        </xdr:cNvPr>
        <xdr:cNvSpPr/>
      </xdr:nvSpPr>
      <xdr:spPr>
        <a:xfrm>
          <a:off x="3276600" y="6219825"/>
          <a:ext cx="695325" cy="352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100">
              <a:solidFill>
                <a:sysClr val="windowText" lastClr="000000"/>
              </a:solidFill>
            </a:rPr>
            <a:t>A</a:t>
          </a:r>
        </a:p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47625</xdr:colOff>
      <xdr:row>33</xdr:row>
      <xdr:rowOff>142875</xdr:rowOff>
    </xdr:from>
    <xdr:to>
      <xdr:col>9</xdr:col>
      <xdr:colOff>133350</xdr:colOff>
      <xdr:row>35</xdr:row>
      <xdr:rowOff>114300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69FE0502-F902-416D-AA27-57C1A00B1D5B}"/>
            </a:ext>
          </a:extLst>
        </xdr:cNvPr>
        <xdr:cNvSpPr/>
      </xdr:nvSpPr>
      <xdr:spPr>
        <a:xfrm>
          <a:off x="5724525" y="6657975"/>
          <a:ext cx="695325" cy="352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100">
              <a:solidFill>
                <a:sysClr val="windowText" lastClr="000000"/>
              </a:solidFill>
            </a:rPr>
            <a:t>C</a:t>
          </a:r>
        </a:p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146826</xdr:colOff>
      <xdr:row>32</xdr:row>
      <xdr:rowOff>146153</xdr:rowOff>
    </xdr:from>
    <xdr:to>
      <xdr:col>11</xdr:col>
      <xdr:colOff>424432</xdr:colOff>
      <xdr:row>35</xdr:row>
      <xdr:rowOff>141315</xdr:rowOff>
    </xdr:to>
    <xdr:sp macro="" textlink="">
      <xdr:nvSpPr>
        <xdr:cNvPr id="5" name="Arco 4">
          <a:extLst>
            <a:ext uri="{FF2B5EF4-FFF2-40B4-BE49-F238E27FC236}">
              <a16:creationId xmlns:a16="http://schemas.microsoft.com/office/drawing/2014/main" id="{5C3439B9-C754-451C-9600-16E7F9E97E13}"/>
            </a:ext>
          </a:extLst>
        </xdr:cNvPr>
        <xdr:cNvSpPr/>
      </xdr:nvSpPr>
      <xdr:spPr>
        <a:xfrm rot="11108603">
          <a:off x="3966351" y="6470753"/>
          <a:ext cx="3963781" cy="566662"/>
        </a:xfrm>
        <a:prstGeom prst="arc">
          <a:avLst>
            <a:gd name="adj1" fmla="val 18394802"/>
            <a:gd name="adj2" fmla="val 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161925</xdr:colOff>
      <xdr:row>31</xdr:row>
      <xdr:rowOff>95250</xdr:rowOff>
    </xdr:from>
    <xdr:to>
      <xdr:col>6</xdr:col>
      <xdr:colOff>247650</xdr:colOff>
      <xdr:row>32</xdr:row>
      <xdr:rowOff>0</xdr:rowOff>
    </xdr:to>
    <xdr:cxnSp macro="">
      <xdr:nvCxnSpPr>
        <xdr:cNvPr id="7" name="Connettore diritto 6">
          <a:extLst>
            <a:ext uri="{FF2B5EF4-FFF2-40B4-BE49-F238E27FC236}">
              <a16:creationId xmlns:a16="http://schemas.microsoft.com/office/drawing/2014/main" id="{6C710D14-B4B7-458D-88D3-57CE4C84555E}"/>
            </a:ext>
          </a:extLst>
        </xdr:cNvPr>
        <xdr:cNvCxnSpPr/>
      </xdr:nvCxnSpPr>
      <xdr:spPr>
        <a:xfrm>
          <a:off x="3981450" y="6229350"/>
          <a:ext cx="695325" cy="95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32</xdr:row>
      <xdr:rowOff>0</xdr:rowOff>
    </xdr:from>
    <xdr:to>
      <xdr:col>8</xdr:col>
      <xdr:colOff>28575</xdr:colOff>
      <xdr:row>33</xdr:row>
      <xdr:rowOff>152400</xdr:rowOff>
    </xdr:to>
    <xdr:cxnSp macro="">
      <xdr:nvCxnSpPr>
        <xdr:cNvPr id="8" name="Connettore diritto 7">
          <a:extLst>
            <a:ext uri="{FF2B5EF4-FFF2-40B4-BE49-F238E27FC236}">
              <a16:creationId xmlns:a16="http://schemas.microsoft.com/office/drawing/2014/main" id="{202870A2-AA33-4434-AF18-B4FABA57658D}"/>
            </a:ext>
          </a:extLst>
        </xdr:cNvPr>
        <xdr:cNvCxnSpPr/>
      </xdr:nvCxnSpPr>
      <xdr:spPr>
        <a:xfrm>
          <a:off x="4657725" y="6324600"/>
          <a:ext cx="104775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31</xdr:row>
      <xdr:rowOff>38100</xdr:rowOff>
    </xdr:from>
    <xdr:to>
      <xdr:col>6</xdr:col>
      <xdr:colOff>228600</xdr:colOff>
      <xdr:row>36</xdr:row>
      <xdr:rowOff>47625</xdr:rowOff>
    </xdr:to>
    <xdr:cxnSp macro="">
      <xdr:nvCxnSpPr>
        <xdr:cNvPr id="14" name="Connettore diritto 13">
          <a:extLst>
            <a:ext uri="{FF2B5EF4-FFF2-40B4-BE49-F238E27FC236}">
              <a16:creationId xmlns:a16="http://schemas.microsoft.com/office/drawing/2014/main" id="{5E89BD51-605A-4253-9FAE-8E732BC5C52D}"/>
            </a:ext>
          </a:extLst>
        </xdr:cNvPr>
        <xdr:cNvCxnSpPr/>
      </xdr:nvCxnSpPr>
      <xdr:spPr>
        <a:xfrm flipH="1">
          <a:off x="4648200" y="6172200"/>
          <a:ext cx="9525" cy="96202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600075</xdr:colOff>
      <xdr:row>46</xdr:row>
      <xdr:rowOff>161925</xdr:rowOff>
    </xdr:from>
    <xdr:to>
      <xdr:col>10</xdr:col>
      <xdr:colOff>541655</xdr:colOff>
      <xdr:row>60</xdr:row>
      <xdr:rowOff>37465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EEBC0D64-5D63-4C3B-8C43-317268B9BA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9210675"/>
          <a:ext cx="4399280" cy="2542540"/>
        </a:xfrm>
        <a:prstGeom prst="rect">
          <a:avLst/>
        </a:prstGeom>
        <a:noFill/>
      </xdr:spPr>
    </xdr:pic>
    <xdr:clientData/>
  </xdr:twoCellAnchor>
  <xdr:twoCellAnchor>
    <xdr:from>
      <xdr:col>4</xdr:col>
      <xdr:colOff>514350</xdr:colOff>
      <xdr:row>50</xdr:row>
      <xdr:rowOff>142875</xdr:rowOff>
    </xdr:from>
    <xdr:to>
      <xdr:col>5</xdr:col>
      <xdr:colOff>333375</xdr:colOff>
      <xdr:row>51</xdr:row>
      <xdr:rowOff>57150</xdr:rowOff>
    </xdr:to>
    <xdr:cxnSp macro="">
      <xdr:nvCxnSpPr>
        <xdr:cNvPr id="21" name="Connettore diritto 20">
          <a:extLst>
            <a:ext uri="{FF2B5EF4-FFF2-40B4-BE49-F238E27FC236}">
              <a16:creationId xmlns:a16="http://schemas.microsoft.com/office/drawing/2014/main" id="{3E6D9460-70F6-481B-B936-7EDC0B0AFA6C}"/>
            </a:ext>
          </a:extLst>
        </xdr:cNvPr>
        <xdr:cNvCxnSpPr/>
      </xdr:nvCxnSpPr>
      <xdr:spPr>
        <a:xfrm>
          <a:off x="3724275" y="9953625"/>
          <a:ext cx="428625" cy="104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333375</xdr:colOff>
      <xdr:row>51</xdr:row>
      <xdr:rowOff>57150</xdr:rowOff>
    </xdr:from>
    <xdr:to>
      <xdr:col>5</xdr:col>
      <xdr:colOff>600075</xdr:colOff>
      <xdr:row>52</xdr:row>
      <xdr:rowOff>180975</xdr:rowOff>
    </xdr:to>
    <xdr:cxnSp macro="">
      <xdr:nvCxnSpPr>
        <xdr:cNvPr id="25" name="Connettore diritto 24">
          <a:extLst>
            <a:ext uri="{FF2B5EF4-FFF2-40B4-BE49-F238E27FC236}">
              <a16:creationId xmlns:a16="http://schemas.microsoft.com/office/drawing/2014/main" id="{16F90A2F-3639-4A6C-887B-C590CF3AB827}"/>
            </a:ext>
          </a:extLst>
        </xdr:cNvPr>
        <xdr:cNvCxnSpPr/>
      </xdr:nvCxnSpPr>
      <xdr:spPr>
        <a:xfrm>
          <a:off x="4152900" y="10058400"/>
          <a:ext cx="266700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381001</xdr:colOff>
      <xdr:row>47</xdr:row>
      <xdr:rowOff>28575</xdr:rowOff>
    </xdr:from>
    <xdr:to>
      <xdr:col>7</xdr:col>
      <xdr:colOff>390525</xdr:colOff>
      <xdr:row>57</xdr:row>
      <xdr:rowOff>57150</xdr:rowOff>
    </xdr:to>
    <xdr:cxnSp macro="">
      <xdr:nvCxnSpPr>
        <xdr:cNvPr id="28" name="Connettore diritto 27">
          <a:extLst>
            <a:ext uri="{FF2B5EF4-FFF2-40B4-BE49-F238E27FC236}">
              <a16:creationId xmlns:a16="http://schemas.microsoft.com/office/drawing/2014/main" id="{4902E98E-0955-4F43-B441-117A9B556B6E}"/>
            </a:ext>
          </a:extLst>
        </xdr:cNvPr>
        <xdr:cNvCxnSpPr/>
      </xdr:nvCxnSpPr>
      <xdr:spPr>
        <a:xfrm flipV="1">
          <a:off x="5419726" y="9267825"/>
          <a:ext cx="9524" cy="193357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47</xdr:row>
      <xdr:rowOff>0</xdr:rowOff>
    </xdr:from>
    <xdr:to>
      <xdr:col>8</xdr:col>
      <xdr:colOff>581025</xdr:colOff>
      <xdr:row>48</xdr:row>
      <xdr:rowOff>123825</xdr:rowOff>
    </xdr:to>
    <xdr:cxnSp macro="">
      <xdr:nvCxnSpPr>
        <xdr:cNvPr id="31" name="Connettore diritto 30">
          <a:extLst>
            <a:ext uri="{FF2B5EF4-FFF2-40B4-BE49-F238E27FC236}">
              <a16:creationId xmlns:a16="http://schemas.microsoft.com/office/drawing/2014/main" id="{EAD4EA30-BB2C-497D-8A5F-3557237A0118}"/>
            </a:ext>
          </a:extLst>
        </xdr:cNvPr>
        <xdr:cNvCxnSpPr/>
      </xdr:nvCxnSpPr>
      <xdr:spPr>
        <a:xfrm>
          <a:off x="5438775" y="9239250"/>
          <a:ext cx="819150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55</xdr:row>
      <xdr:rowOff>114300</xdr:rowOff>
    </xdr:from>
    <xdr:to>
      <xdr:col>9</xdr:col>
      <xdr:colOff>419100</xdr:colOff>
      <xdr:row>56</xdr:row>
      <xdr:rowOff>95250</xdr:rowOff>
    </xdr:to>
    <xdr:cxnSp macro="">
      <xdr:nvCxnSpPr>
        <xdr:cNvPr id="33" name="Connettore diritto 32">
          <a:extLst>
            <a:ext uri="{FF2B5EF4-FFF2-40B4-BE49-F238E27FC236}">
              <a16:creationId xmlns:a16="http://schemas.microsoft.com/office/drawing/2014/main" id="{15BFD630-CCDC-43F7-8DDD-4A9262C8EB48}"/>
            </a:ext>
          </a:extLst>
        </xdr:cNvPr>
        <xdr:cNvCxnSpPr/>
      </xdr:nvCxnSpPr>
      <xdr:spPr>
        <a:xfrm>
          <a:off x="5391150" y="10877550"/>
          <a:ext cx="1314450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583503</xdr:colOff>
      <xdr:row>47</xdr:row>
      <xdr:rowOff>116747</xdr:rowOff>
    </xdr:from>
    <xdr:to>
      <xdr:col>9</xdr:col>
      <xdr:colOff>268803</xdr:colOff>
      <xdr:row>55</xdr:row>
      <xdr:rowOff>91842</xdr:rowOff>
    </xdr:to>
    <xdr:sp macro="" textlink="">
      <xdr:nvSpPr>
        <xdr:cNvPr id="36" name="Arco 35">
          <a:extLst>
            <a:ext uri="{FF2B5EF4-FFF2-40B4-BE49-F238E27FC236}">
              <a16:creationId xmlns:a16="http://schemas.microsoft.com/office/drawing/2014/main" id="{5CDB2751-4A24-43D5-B15D-37E95760C94A}"/>
            </a:ext>
          </a:extLst>
        </xdr:cNvPr>
        <xdr:cNvSpPr/>
      </xdr:nvSpPr>
      <xdr:spPr>
        <a:xfrm rot="10149865">
          <a:off x="4403028" y="9355997"/>
          <a:ext cx="2152275" cy="1499095"/>
        </a:xfrm>
        <a:prstGeom prst="arc">
          <a:avLst>
            <a:gd name="adj1" fmla="val 17251710"/>
            <a:gd name="adj2" fmla="val 213548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0</xdr:colOff>
      <xdr:row>49</xdr:row>
      <xdr:rowOff>38100</xdr:rowOff>
    </xdr:from>
    <xdr:to>
      <xdr:col>6</xdr:col>
      <xdr:colOff>9525</xdr:colOff>
      <xdr:row>56</xdr:row>
      <xdr:rowOff>104775</xdr:rowOff>
    </xdr:to>
    <xdr:cxnSp macro="">
      <xdr:nvCxnSpPr>
        <xdr:cNvPr id="40" name="Connettore diritto 39">
          <a:extLst>
            <a:ext uri="{FF2B5EF4-FFF2-40B4-BE49-F238E27FC236}">
              <a16:creationId xmlns:a16="http://schemas.microsoft.com/office/drawing/2014/main" id="{CB26412B-47AE-4977-8411-489A1F347C28}"/>
            </a:ext>
          </a:extLst>
        </xdr:cNvPr>
        <xdr:cNvCxnSpPr/>
      </xdr:nvCxnSpPr>
      <xdr:spPr>
        <a:xfrm flipV="1">
          <a:off x="4429125" y="9658350"/>
          <a:ext cx="9525" cy="140017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31</xdr:row>
      <xdr:rowOff>85725</xdr:rowOff>
    </xdr:from>
    <xdr:to>
      <xdr:col>5</xdr:col>
      <xdr:colOff>152400</xdr:colOff>
      <xdr:row>33</xdr:row>
      <xdr:rowOff>57150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8BBC3C3B-483B-496E-9DD3-BBD209F417BA}"/>
            </a:ext>
          </a:extLst>
        </xdr:cNvPr>
        <xdr:cNvSpPr/>
      </xdr:nvSpPr>
      <xdr:spPr>
        <a:xfrm>
          <a:off x="3305175" y="5991225"/>
          <a:ext cx="695325" cy="352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100">
              <a:solidFill>
                <a:sysClr val="windowText" lastClr="000000"/>
              </a:solidFill>
            </a:rPr>
            <a:t>A</a:t>
          </a:r>
        </a:p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47625</xdr:colOff>
      <xdr:row>33</xdr:row>
      <xdr:rowOff>142875</xdr:rowOff>
    </xdr:from>
    <xdr:to>
      <xdr:col>9</xdr:col>
      <xdr:colOff>133350</xdr:colOff>
      <xdr:row>35</xdr:row>
      <xdr:rowOff>114300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7CAB2B81-894D-45E6-A746-76C3238D9022}"/>
            </a:ext>
          </a:extLst>
        </xdr:cNvPr>
        <xdr:cNvSpPr/>
      </xdr:nvSpPr>
      <xdr:spPr>
        <a:xfrm>
          <a:off x="5753100" y="6429375"/>
          <a:ext cx="695325" cy="352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100">
              <a:solidFill>
                <a:sysClr val="windowText" lastClr="000000"/>
              </a:solidFill>
            </a:rPr>
            <a:t>C</a:t>
          </a:r>
        </a:p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146826</xdr:colOff>
      <xdr:row>32</xdr:row>
      <xdr:rowOff>146153</xdr:rowOff>
    </xdr:from>
    <xdr:to>
      <xdr:col>11</xdr:col>
      <xdr:colOff>424432</xdr:colOff>
      <xdr:row>35</xdr:row>
      <xdr:rowOff>141315</xdr:rowOff>
    </xdr:to>
    <xdr:sp macro="" textlink="">
      <xdr:nvSpPr>
        <xdr:cNvPr id="4" name="Arco 3">
          <a:extLst>
            <a:ext uri="{FF2B5EF4-FFF2-40B4-BE49-F238E27FC236}">
              <a16:creationId xmlns:a16="http://schemas.microsoft.com/office/drawing/2014/main" id="{8946F6FA-AD4E-4126-B7C1-3692BE0EA961}"/>
            </a:ext>
          </a:extLst>
        </xdr:cNvPr>
        <xdr:cNvSpPr/>
      </xdr:nvSpPr>
      <xdr:spPr>
        <a:xfrm rot="11108603">
          <a:off x="3994926" y="6242153"/>
          <a:ext cx="3963781" cy="566662"/>
        </a:xfrm>
        <a:prstGeom prst="arc">
          <a:avLst>
            <a:gd name="adj1" fmla="val 18394802"/>
            <a:gd name="adj2" fmla="val 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5</xdr:col>
      <xdr:colOff>161925</xdr:colOff>
      <xdr:row>31</xdr:row>
      <xdr:rowOff>95250</xdr:rowOff>
    </xdr:from>
    <xdr:to>
      <xdr:col>6</xdr:col>
      <xdr:colOff>247650</xdr:colOff>
      <xdr:row>32</xdr:row>
      <xdr:rowOff>0</xdr:rowOff>
    </xdr:to>
    <xdr:cxnSp macro="">
      <xdr:nvCxnSpPr>
        <xdr:cNvPr id="5" name="Connettore diritto 4">
          <a:extLst>
            <a:ext uri="{FF2B5EF4-FFF2-40B4-BE49-F238E27FC236}">
              <a16:creationId xmlns:a16="http://schemas.microsoft.com/office/drawing/2014/main" id="{AD8C4720-5BF0-4CBD-954A-1E7ED610A1E9}"/>
            </a:ext>
          </a:extLst>
        </xdr:cNvPr>
        <xdr:cNvCxnSpPr/>
      </xdr:nvCxnSpPr>
      <xdr:spPr>
        <a:xfrm>
          <a:off x="4010025" y="6000750"/>
          <a:ext cx="695325" cy="95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32</xdr:row>
      <xdr:rowOff>0</xdr:rowOff>
    </xdr:from>
    <xdr:to>
      <xdr:col>8</xdr:col>
      <xdr:colOff>28575</xdr:colOff>
      <xdr:row>33</xdr:row>
      <xdr:rowOff>152400</xdr:rowOff>
    </xdr:to>
    <xdr:cxnSp macro="">
      <xdr:nvCxnSpPr>
        <xdr:cNvPr id="6" name="Connettore diritto 5">
          <a:extLst>
            <a:ext uri="{FF2B5EF4-FFF2-40B4-BE49-F238E27FC236}">
              <a16:creationId xmlns:a16="http://schemas.microsoft.com/office/drawing/2014/main" id="{4ADBF144-7F16-4B15-8D44-49A0588EFA3A}"/>
            </a:ext>
          </a:extLst>
        </xdr:cNvPr>
        <xdr:cNvCxnSpPr/>
      </xdr:nvCxnSpPr>
      <xdr:spPr>
        <a:xfrm>
          <a:off x="4686300" y="6096000"/>
          <a:ext cx="104775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31</xdr:row>
      <xdr:rowOff>38100</xdr:rowOff>
    </xdr:from>
    <xdr:to>
      <xdr:col>6</xdr:col>
      <xdr:colOff>228600</xdr:colOff>
      <xdr:row>36</xdr:row>
      <xdr:rowOff>47625</xdr:rowOff>
    </xdr:to>
    <xdr:cxnSp macro="">
      <xdr:nvCxnSpPr>
        <xdr:cNvPr id="7" name="Connettore diritto 6">
          <a:extLst>
            <a:ext uri="{FF2B5EF4-FFF2-40B4-BE49-F238E27FC236}">
              <a16:creationId xmlns:a16="http://schemas.microsoft.com/office/drawing/2014/main" id="{F5AF1DB5-7A98-438C-A32F-FAE4BF0AFB00}"/>
            </a:ext>
          </a:extLst>
        </xdr:cNvPr>
        <xdr:cNvCxnSpPr/>
      </xdr:nvCxnSpPr>
      <xdr:spPr>
        <a:xfrm flipH="1">
          <a:off x="4676775" y="5943600"/>
          <a:ext cx="9525" cy="96202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600075</xdr:colOff>
      <xdr:row>46</xdr:row>
      <xdr:rowOff>161925</xdr:rowOff>
    </xdr:from>
    <xdr:to>
      <xdr:col>10</xdr:col>
      <xdr:colOff>541655</xdr:colOff>
      <xdr:row>60</xdr:row>
      <xdr:rowOff>37465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CE83217-BF40-4CAE-866B-45A0ADF623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982075"/>
          <a:ext cx="4399280" cy="2542540"/>
        </a:xfrm>
        <a:prstGeom prst="rect">
          <a:avLst/>
        </a:prstGeom>
        <a:noFill/>
      </xdr:spPr>
    </xdr:pic>
    <xdr:clientData/>
  </xdr:twoCellAnchor>
  <xdr:twoCellAnchor>
    <xdr:from>
      <xdr:col>4</xdr:col>
      <xdr:colOff>514350</xdr:colOff>
      <xdr:row>50</xdr:row>
      <xdr:rowOff>142875</xdr:rowOff>
    </xdr:from>
    <xdr:to>
      <xdr:col>5</xdr:col>
      <xdr:colOff>333375</xdr:colOff>
      <xdr:row>51</xdr:row>
      <xdr:rowOff>57150</xdr:rowOff>
    </xdr:to>
    <xdr:cxnSp macro="">
      <xdr:nvCxnSpPr>
        <xdr:cNvPr id="9" name="Connettore diritto 8">
          <a:extLst>
            <a:ext uri="{FF2B5EF4-FFF2-40B4-BE49-F238E27FC236}">
              <a16:creationId xmlns:a16="http://schemas.microsoft.com/office/drawing/2014/main" id="{78EAE727-6973-453F-94F3-254C2F1D34C5}"/>
            </a:ext>
          </a:extLst>
        </xdr:cNvPr>
        <xdr:cNvCxnSpPr/>
      </xdr:nvCxnSpPr>
      <xdr:spPr>
        <a:xfrm>
          <a:off x="3752850" y="9725025"/>
          <a:ext cx="428625" cy="104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333375</xdr:colOff>
      <xdr:row>51</xdr:row>
      <xdr:rowOff>57150</xdr:rowOff>
    </xdr:from>
    <xdr:to>
      <xdr:col>5</xdr:col>
      <xdr:colOff>600075</xdr:colOff>
      <xdr:row>52</xdr:row>
      <xdr:rowOff>180975</xdr:rowOff>
    </xdr:to>
    <xdr:cxnSp macro="">
      <xdr:nvCxnSpPr>
        <xdr:cNvPr id="10" name="Connettore diritto 9">
          <a:extLst>
            <a:ext uri="{FF2B5EF4-FFF2-40B4-BE49-F238E27FC236}">
              <a16:creationId xmlns:a16="http://schemas.microsoft.com/office/drawing/2014/main" id="{DCB29425-117E-4E57-8892-BA047F46357D}"/>
            </a:ext>
          </a:extLst>
        </xdr:cNvPr>
        <xdr:cNvCxnSpPr/>
      </xdr:nvCxnSpPr>
      <xdr:spPr>
        <a:xfrm>
          <a:off x="4181475" y="9829800"/>
          <a:ext cx="266700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381001</xdr:colOff>
      <xdr:row>47</xdr:row>
      <xdr:rowOff>28575</xdr:rowOff>
    </xdr:from>
    <xdr:to>
      <xdr:col>7</xdr:col>
      <xdr:colOff>390525</xdr:colOff>
      <xdr:row>57</xdr:row>
      <xdr:rowOff>57150</xdr:rowOff>
    </xdr:to>
    <xdr:cxnSp macro="">
      <xdr:nvCxnSpPr>
        <xdr:cNvPr id="11" name="Connettore diritto 10">
          <a:extLst>
            <a:ext uri="{FF2B5EF4-FFF2-40B4-BE49-F238E27FC236}">
              <a16:creationId xmlns:a16="http://schemas.microsoft.com/office/drawing/2014/main" id="{00F3981F-9E79-4CAB-9A9B-BF5C8DD8B527}"/>
            </a:ext>
          </a:extLst>
        </xdr:cNvPr>
        <xdr:cNvCxnSpPr/>
      </xdr:nvCxnSpPr>
      <xdr:spPr>
        <a:xfrm flipV="1">
          <a:off x="5448301" y="9039225"/>
          <a:ext cx="9524" cy="193357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47</xdr:row>
      <xdr:rowOff>0</xdr:rowOff>
    </xdr:from>
    <xdr:to>
      <xdr:col>8</xdr:col>
      <xdr:colOff>581025</xdr:colOff>
      <xdr:row>48</xdr:row>
      <xdr:rowOff>123825</xdr:rowOff>
    </xdr:to>
    <xdr:cxnSp macro="">
      <xdr:nvCxnSpPr>
        <xdr:cNvPr id="12" name="Connettore diritto 11">
          <a:extLst>
            <a:ext uri="{FF2B5EF4-FFF2-40B4-BE49-F238E27FC236}">
              <a16:creationId xmlns:a16="http://schemas.microsoft.com/office/drawing/2014/main" id="{56A94879-4F08-493D-9FA2-4DEF24ADF177}"/>
            </a:ext>
          </a:extLst>
        </xdr:cNvPr>
        <xdr:cNvCxnSpPr/>
      </xdr:nvCxnSpPr>
      <xdr:spPr>
        <a:xfrm>
          <a:off x="5467350" y="9010650"/>
          <a:ext cx="819150" cy="314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352425</xdr:colOff>
      <xdr:row>55</xdr:row>
      <xdr:rowOff>114300</xdr:rowOff>
    </xdr:from>
    <xdr:to>
      <xdr:col>9</xdr:col>
      <xdr:colOff>419100</xdr:colOff>
      <xdr:row>56</xdr:row>
      <xdr:rowOff>95250</xdr:rowOff>
    </xdr:to>
    <xdr:cxnSp macro="">
      <xdr:nvCxnSpPr>
        <xdr:cNvPr id="13" name="Connettore diritto 12">
          <a:extLst>
            <a:ext uri="{FF2B5EF4-FFF2-40B4-BE49-F238E27FC236}">
              <a16:creationId xmlns:a16="http://schemas.microsoft.com/office/drawing/2014/main" id="{E8D97FD2-13A5-4446-B971-916828090EC5}"/>
            </a:ext>
          </a:extLst>
        </xdr:cNvPr>
        <xdr:cNvCxnSpPr/>
      </xdr:nvCxnSpPr>
      <xdr:spPr>
        <a:xfrm>
          <a:off x="5419725" y="10648950"/>
          <a:ext cx="1314450" cy="171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583503</xdr:colOff>
      <xdr:row>47</xdr:row>
      <xdr:rowOff>116747</xdr:rowOff>
    </xdr:from>
    <xdr:to>
      <xdr:col>9</xdr:col>
      <xdr:colOff>268803</xdr:colOff>
      <xdr:row>55</xdr:row>
      <xdr:rowOff>91842</xdr:rowOff>
    </xdr:to>
    <xdr:sp macro="" textlink="">
      <xdr:nvSpPr>
        <xdr:cNvPr id="14" name="Arco 13">
          <a:extLst>
            <a:ext uri="{FF2B5EF4-FFF2-40B4-BE49-F238E27FC236}">
              <a16:creationId xmlns:a16="http://schemas.microsoft.com/office/drawing/2014/main" id="{C5240150-6014-488E-9957-C5AFA9308E9E}"/>
            </a:ext>
          </a:extLst>
        </xdr:cNvPr>
        <xdr:cNvSpPr/>
      </xdr:nvSpPr>
      <xdr:spPr>
        <a:xfrm rot="10149865">
          <a:off x="4431603" y="9127397"/>
          <a:ext cx="2152275" cy="1499095"/>
        </a:xfrm>
        <a:prstGeom prst="arc">
          <a:avLst>
            <a:gd name="adj1" fmla="val 17251710"/>
            <a:gd name="adj2" fmla="val 2135485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0</xdr:colOff>
      <xdr:row>49</xdr:row>
      <xdr:rowOff>38100</xdr:rowOff>
    </xdr:from>
    <xdr:to>
      <xdr:col>6</xdr:col>
      <xdr:colOff>9525</xdr:colOff>
      <xdr:row>56</xdr:row>
      <xdr:rowOff>104775</xdr:rowOff>
    </xdr:to>
    <xdr:cxnSp macro="">
      <xdr:nvCxnSpPr>
        <xdr:cNvPr id="15" name="Connettore diritto 14">
          <a:extLst>
            <a:ext uri="{FF2B5EF4-FFF2-40B4-BE49-F238E27FC236}">
              <a16:creationId xmlns:a16="http://schemas.microsoft.com/office/drawing/2014/main" id="{429839B0-BC4F-49FF-B3C3-7A1A586763D1}"/>
            </a:ext>
          </a:extLst>
        </xdr:cNvPr>
        <xdr:cNvCxnSpPr/>
      </xdr:nvCxnSpPr>
      <xdr:spPr>
        <a:xfrm flipV="1">
          <a:off x="4457700" y="9429750"/>
          <a:ext cx="9525" cy="140017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tabSelected="1" zoomScale="95" zoomScaleNormal="95" workbookViewId="0">
      <selection activeCell="F65" sqref="F65"/>
    </sheetView>
  </sheetViews>
  <sheetFormatPr defaultRowHeight="15" x14ac:dyDescent="0.25"/>
  <cols>
    <col min="1" max="1" width="13.140625" customWidth="1"/>
    <col min="2" max="2" width="9.5703125" bestFit="1" customWidth="1"/>
    <col min="3" max="3" width="14.28515625" customWidth="1"/>
    <col min="4" max="4" width="11.5703125" customWidth="1"/>
    <col min="5" max="5" width="9.140625" customWidth="1"/>
    <col min="8" max="8" width="9.5703125" bestFit="1" customWidth="1"/>
  </cols>
  <sheetData>
    <row r="1" spans="1:5" x14ac:dyDescent="0.25">
      <c r="A1" s="1" t="s">
        <v>0</v>
      </c>
    </row>
    <row r="3" spans="1:5" x14ac:dyDescent="0.25">
      <c r="A3" s="19" t="s">
        <v>10</v>
      </c>
      <c r="B3" s="20"/>
      <c r="C3" s="20"/>
      <c r="D3" s="20"/>
      <c r="E3" s="20"/>
    </row>
    <row r="4" spans="1:5" x14ac:dyDescent="0.25">
      <c r="A4" s="20"/>
      <c r="B4" s="20"/>
      <c r="C4" s="20"/>
      <c r="D4" s="20"/>
      <c r="E4" s="20"/>
    </row>
    <row r="5" spans="1:5" x14ac:dyDescent="0.25">
      <c r="A5" s="20" t="s">
        <v>12</v>
      </c>
      <c r="B5" s="20">
        <v>200</v>
      </c>
      <c r="C5" s="20"/>
      <c r="D5" s="21" t="s">
        <v>14</v>
      </c>
      <c r="E5" s="20">
        <v>5000</v>
      </c>
    </row>
    <row r="6" spans="1:5" x14ac:dyDescent="0.25">
      <c r="A6" s="20" t="s">
        <v>11</v>
      </c>
      <c r="B6" s="20">
        <v>50</v>
      </c>
      <c r="C6" s="20"/>
      <c r="D6" s="21" t="s">
        <v>16</v>
      </c>
      <c r="E6" s="20">
        <v>5000</v>
      </c>
    </row>
    <row r="7" spans="1:5" x14ac:dyDescent="0.25">
      <c r="A7" s="20" t="s">
        <v>13</v>
      </c>
      <c r="B7" s="20">
        <v>300</v>
      </c>
      <c r="C7" s="20"/>
      <c r="D7" s="21" t="s">
        <v>15</v>
      </c>
      <c r="E7" s="20">
        <v>4000</v>
      </c>
    </row>
    <row r="8" spans="1:5" x14ac:dyDescent="0.25">
      <c r="A8" s="20"/>
      <c r="B8" s="20"/>
      <c r="C8" s="20"/>
      <c r="D8" s="21" t="s">
        <v>17</v>
      </c>
      <c r="E8" s="20">
        <v>1500</v>
      </c>
    </row>
    <row r="9" spans="1:5" x14ac:dyDescent="0.25">
      <c r="A9" s="20"/>
      <c r="B9" s="20"/>
      <c r="C9" s="20"/>
      <c r="D9" s="20"/>
      <c r="E9" s="20"/>
    </row>
    <row r="10" spans="1:5" x14ac:dyDescent="0.25">
      <c r="A10" s="20" t="s">
        <v>21</v>
      </c>
      <c r="B10" s="20">
        <f>300</f>
        <v>300</v>
      </c>
      <c r="C10" s="20"/>
      <c r="D10" s="20"/>
      <c r="E10" s="20"/>
    </row>
    <row r="11" spans="1:5" x14ac:dyDescent="0.25">
      <c r="A11" s="20" t="s">
        <v>22</v>
      </c>
      <c r="B11" s="20">
        <v>50</v>
      </c>
      <c r="C11" s="20"/>
      <c r="D11" s="20"/>
      <c r="E11" s="20"/>
    </row>
    <row r="12" spans="1:5" x14ac:dyDescent="0.25">
      <c r="A12" s="20" t="s">
        <v>23</v>
      </c>
      <c r="B12" s="20">
        <v>0.02</v>
      </c>
      <c r="C12" s="20"/>
      <c r="D12" s="20"/>
      <c r="E12" s="20"/>
    </row>
    <row r="14" spans="1:5" x14ac:dyDescent="0.25">
      <c r="A14" t="s">
        <v>82</v>
      </c>
      <c r="D14" t="s">
        <v>18</v>
      </c>
      <c r="E14" s="8">
        <f>B12*E6</f>
        <v>100</v>
      </c>
    </row>
    <row r="15" spans="1:5" x14ac:dyDescent="0.25">
      <c r="A15" t="s">
        <v>86</v>
      </c>
      <c r="D15" t="s">
        <v>19</v>
      </c>
      <c r="E15" s="8">
        <f>B10-E14</f>
        <v>200</v>
      </c>
    </row>
    <row r="16" spans="1:5" x14ac:dyDescent="0.25">
      <c r="A16" t="s">
        <v>20</v>
      </c>
      <c r="B16">
        <f>E15-B11</f>
        <v>150</v>
      </c>
    </row>
    <row r="18" spans="1:22" x14ac:dyDescent="0.25">
      <c r="A18" t="s">
        <v>37</v>
      </c>
      <c r="C18" s="4"/>
      <c r="E18">
        <f>E15+0.55*E14</f>
        <v>255</v>
      </c>
    </row>
    <row r="20" spans="1:22" x14ac:dyDescent="0.25">
      <c r="A20" s="16" t="s">
        <v>48</v>
      </c>
      <c r="E20" s="15"/>
      <c r="F20" s="15"/>
      <c r="G20" s="15"/>
      <c r="H20" s="15"/>
      <c r="I20" s="15"/>
      <c r="J20" s="15"/>
    </row>
    <row r="21" spans="1:22" x14ac:dyDescent="0.25">
      <c r="A21" t="s">
        <v>30</v>
      </c>
      <c r="B21">
        <f>B5-B6</f>
        <v>150</v>
      </c>
      <c r="D21" s="11" t="s">
        <v>24</v>
      </c>
      <c r="E21" s="12" t="s">
        <v>25</v>
      </c>
      <c r="F21" s="12" t="s">
        <v>26</v>
      </c>
      <c r="G21" s="12" t="s">
        <v>27</v>
      </c>
      <c r="H21" s="12" t="s">
        <v>28</v>
      </c>
      <c r="I21" s="12" t="s">
        <v>29</v>
      </c>
    </row>
    <row r="22" spans="1:22" x14ac:dyDescent="0.25">
      <c r="D22" s="11" t="s">
        <v>31</v>
      </c>
      <c r="E22" s="11"/>
      <c r="F22" s="11"/>
      <c r="G22" s="11"/>
      <c r="H22" s="11"/>
      <c r="I22" s="11">
        <f>B5</f>
        <v>200</v>
      </c>
    </row>
    <row r="23" spans="1:22" x14ac:dyDescent="0.25">
      <c r="D23" s="11" t="s">
        <v>32</v>
      </c>
      <c r="E23" s="11">
        <f>E5</f>
        <v>5000</v>
      </c>
      <c r="F23" s="11">
        <f>B10/1000</f>
        <v>0.3</v>
      </c>
      <c r="G23" s="11">
        <f>E23*F23^(1/3)</f>
        <v>3347.1647504108478</v>
      </c>
      <c r="H23" s="13">
        <f>G23/$G$29*$B$21</f>
        <v>58.089356082716584</v>
      </c>
      <c r="I23" s="11"/>
    </row>
    <row r="24" spans="1:22" x14ac:dyDescent="0.25">
      <c r="D24" s="11" t="s">
        <v>33</v>
      </c>
      <c r="E24" s="11"/>
      <c r="F24" s="11"/>
      <c r="G24" s="11"/>
      <c r="H24" s="13"/>
      <c r="I24" s="14">
        <f>I22-H23</f>
        <v>141.91064391728341</v>
      </c>
    </row>
    <row r="25" spans="1:22" x14ac:dyDescent="0.25">
      <c r="D25" s="11" t="s">
        <v>34</v>
      </c>
      <c r="E25" s="11">
        <f>E6</f>
        <v>5000</v>
      </c>
      <c r="F25" s="11">
        <f>E18/1000</f>
        <v>0.255</v>
      </c>
      <c r="G25" s="11">
        <f>E25*F25^(1/3)</f>
        <v>3170.6628526924992</v>
      </c>
      <c r="H25" s="13">
        <f t="shared" ref="H25:H27" si="0">G25/$G$29*$B$21</f>
        <v>55.026201935739543</v>
      </c>
      <c r="I25" s="11"/>
    </row>
    <row r="26" spans="1:22" x14ac:dyDescent="0.25">
      <c r="D26" s="11" t="s">
        <v>1</v>
      </c>
      <c r="E26" s="11"/>
      <c r="F26" s="11"/>
      <c r="G26" s="11"/>
      <c r="H26" s="13"/>
      <c r="I26" s="14">
        <f>I24-H25</f>
        <v>86.884441981543858</v>
      </c>
    </row>
    <row r="27" spans="1:22" x14ac:dyDescent="0.25">
      <c r="D27" s="11" t="s">
        <v>35</v>
      </c>
      <c r="E27" s="11">
        <f>E7</f>
        <v>4000</v>
      </c>
      <c r="F27" s="11">
        <f>B16/1000</f>
        <v>0.15</v>
      </c>
      <c r="G27" s="11">
        <f>E27*F27^(1/3)</f>
        <v>2125.3171383652225</v>
      </c>
      <c r="H27" s="13">
        <f t="shared" si="0"/>
        <v>36.884441981543858</v>
      </c>
      <c r="I27" s="11"/>
    </row>
    <row r="28" spans="1:22" x14ac:dyDescent="0.25">
      <c r="D28" s="11" t="s">
        <v>36</v>
      </c>
      <c r="E28" s="11"/>
      <c r="F28" s="11"/>
      <c r="G28" s="11"/>
      <c r="H28" s="11"/>
      <c r="I28" s="13">
        <f>I26-H27</f>
        <v>50</v>
      </c>
    </row>
    <row r="29" spans="1:22" x14ac:dyDescent="0.25">
      <c r="G29" s="10">
        <f>SUM(G23:G27)</f>
        <v>8643.1447414685699</v>
      </c>
    </row>
    <row r="30" spans="1:22" x14ac:dyDescent="0.25">
      <c r="G30" t="s">
        <v>38</v>
      </c>
    </row>
    <row r="32" spans="1:22" x14ac:dyDescent="0.25">
      <c r="A32" s="22" t="s">
        <v>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2" x14ac:dyDescent="0.25">
      <c r="A33" s="23" t="s">
        <v>40</v>
      </c>
      <c r="B33" s="23">
        <v>0.16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4" t="s">
        <v>72</v>
      </c>
      <c r="N33" s="24"/>
      <c r="O33" s="24"/>
      <c r="P33" s="23"/>
      <c r="Q33" s="23"/>
      <c r="R33" s="23"/>
      <c r="S33" s="23"/>
      <c r="T33" s="23"/>
      <c r="U33" s="23"/>
      <c r="V33" s="23"/>
    </row>
    <row r="34" spans="1:22" x14ac:dyDescent="0.25">
      <c r="A34" s="23" t="s">
        <v>41</v>
      </c>
      <c r="B34" s="23" t="s">
        <v>85</v>
      </c>
      <c r="C34" s="23">
        <f>0.2/1000</f>
        <v>2.0000000000000001E-4</v>
      </c>
      <c r="D34" s="23" t="s">
        <v>42</v>
      </c>
      <c r="E34" s="23"/>
      <c r="F34" s="23"/>
      <c r="G34" s="23"/>
      <c r="H34" s="23"/>
      <c r="I34" s="23"/>
      <c r="J34" s="23"/>
      <c r="K34" s="23"/>
      <c r="L34" s="23"/>
      <c r="M34" s="23" t="s">
        <v>73</v>
      </c>
      <c r="N34" s="23"/>
      <c r="O34" s="23"/>
      <c r="P34" s="25" t="s">
        <v>76</v>
      </c>
      <c r="Q34" s="26" t="s">
        <v>77</v>
      </c>
      <c r="R34" s="23">
        <f>9806*C41/1000/4*R38</f>
        <v>10.056420738310399</v>
      </c>
      <c r="S34" s="23"/>
      <c r="T34" s="25" t="s">
        <v>80</v>
      </c>
      <c r="U34" s="26" t="s">
        <v>77</v>
      </c>
      <c r="V34" s="23">
        <f>9806*F41/1000/4*V38</f>
        <v>16.74578808371826</v>
      </c>
    </row>
    <row r="35" spans="1:22" x14ac:dyDescent="0.25">
      <c r="A35" s="23"/>
      <c r="B35" s="23"/>
      <c r="C35" s="23"/>
      <c r="D35" s="23"/>
      <c r="E35" s="23"/>
      <c r="F35" s="27" t="s">
        <v>43</v>
      </c>
      <c r="G35" s="23"/>
      <c r="H35" s="23"/>
      <c r="I35" s="23"/>
      <c r="J35" s="23"/>
      <c r="K35" s="23"/>
      <c r="L35" s="23"/>
      <c r="M35" s="23" t="s">
        <v>74</v>
      </c>
      <c r="N35" s="23"/>
      <c r="O35" s="23"/>
      <c r="P35" s="23"/>
      <c r="Q35" s="26" t="s">
        <v>78</v>
      </c>
      <c r="R35" s="23">
        <f>(R34/1000)^0.5</f>
        <v>0.10028170689767102</v>
      </c>
      <c r="S35" s="23"/>
      <c r="T35" s="23"/>
      <c r="U35" s="26" t="s">
        <v>78</v>
      </c>
      <c r="V35" s="23">
        <f>(V34/1000)^0.5</f>
        <v>0.12940551798017833</v>
      </c>
    </row>
    <row r="36" spans="1:22" x14ac:dyDescent="0.25">
      <c r="A36" s="23"/>
      <c r="B36" s="23"/>
      <c r="C36" s="23"/>
      <c r="D36" s="23"/>
      <c r="E36" s="23"/>
      <c r="F36" s="27" t="s">
        <v>44</v>
      </c>
      <c r="G36" s="26" t="s">
        <v>45</v>
      </c>
      <c r="H36" s="23"/>
      <c r="I36" s="23"/>
      <c r="J36" s="23"/>
      <c r="K36" s="23"/>
      <c r="L36" s="23"/>
      <c r="M36" s="23" t="s">
        <v>75</v>
      </c>
      <c r="N36" s="23"/>
      <c r="O36" s="23"/>
      <c r="P36" s="23"/>
      <c r="Q36" s="26" t="s">
        <v>79</v>
      </c>
      <c r="R36" s="25">
        <f>R35*C34/10^-6</f>
        <v>20.056341379534206</v>
      </c>
      <c r="S36" s="23"/>
      <c r="T36" s="23"/>
      <c r="U36" s="26" t="s">
        <v>79</v>
      </c>
      <c r="V36" s="25">
        <f>V35*C34/10^-6</f>
        <v>25.881103596035665</v>
      </c>
    </row>
    <row r="37" spans="1:22" ht="17.25" x14ac:dyDescent="0.25">
      <c r="A37" s="23" t="s">
        <v>50</v>
      </c>
      <c r="B37" s="23" t="s">
        <v>49</v>
      </c>
      <c r="C37" s="23">
        <f>H23/(B10/1000)^2/E5</f>
        <v>0.12908745796159241</v>
      </c>
      <c r="D37" s="23"/>
      <c r="E37" s="23"/>
      <c r="F37" s="23"/>
      <c r="G37" s="26" t="s">
        <v>46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6" t="s">
        <v>83</v>
      </c>
      <c r="R38" s="23">
        <f>C40*(B10/1000)^2</f>
        <v>9.1158889009544265E-3</v>
      </c>
      <c r="S38" s="23"/>
      <c r="T38" s="23"/>
      <c r="U38" s="26" t="s">
        <v>84</v>
      </c>
      <c r="V38" s="23">
        <f>F40*(B10/1000)^2</f>
        <v>1.7077083503689843E-2</v>
      </c>
    </row>
    <row r="39" spans="1:2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 x14ac:dyDescent="0.25">
      <c r="A40" s="23"/>
      <c r="B40" s="26" t="s">
        <v>51</v>
      </c>
      <c r="C40" s="23">
        <v>0.10128765445504918</v>
      </c>
      <c r="D40" s="27" t="s">
        <v>52</v>
      </c>
      <c r="E40" s="23" t="s">
        <v>53</v>
      </c>
      <c r="F40" s="23">
        <v>0.18974537226322047</v>
      </c>
      <c r="G40" s="23"/>
      <c r="H40" s="23" t="s">
        <v>54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2" x14ac:dyDescent="0.25">
      <c r="A41" s="23"/>
      <c r="B41" s="26" t="s">
        <v>44</v>
      </c>
      <c r="C41" s="25">
        <v>450</v>
      </c>
      <c r="D41" s="23"/>
      <c r="E41" s="23" t="s">
        <v>46</v>
      </c>
      <c r="F41" s="25">
        <v>400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x14ac:dyDescent="0.25">
      <c r="A43" s="23" t="s">
        <v>56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7.25" x14ac:dyDescent="0.25">
      <c r="A44" s="23" t="s">
        <v>55</v>
      </c>
      <c r="B44" s="23"/>
      <c r="C44" s="23"/>
      <c r="D44" s="23" t="s">
        <v>57</v>
      </c>
      <c r="E44" s="23"/>
      <c r="F44" s="23" t="s">
        <v>58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 x14ac:dyDescent="0.25">
      <c r="A45" s="23" t="s">
        <v>47</v>
      </c>
      <c r="B45" s="23"/>
      <c r="C45" s="23"/>
      <c r="D45" s="23"/>
      <c r="E45" s="23"/>
      <c r="F45" s="23" t="s">
        <v>59</v>
      </c>
      <c r="G45" s="23"/>
      <c r="H45" s="25">
        <f>(C40-C37)/(C40-F40)*E5</f>
        <v>1571.361108751961</v>
      </c>
      <c r="I45" s="23" t="s">
        <v>60</v>
      </c>
      <c r="J45" s="23"/>
      <c r="K45" s="25">
        <f>E5-H45</f>
        <v>3428.6388912480388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9" spans="1:13" x14ac:dyDescent="0.25">
      <c r="A49" s="17" t="s">
        <v>61</v>
      </c>
    </row>
    <row r="62" spans="1:13" x14ac:dyDescent="0.25">
      <c r="A62" s="22" t="s">
        <v>62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3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</row>
    <row r="64" spans="1:13" x14ac:dyDescent="0.25">
      <c r="A64" s="23" t="s">
        <v>65</v>
      </c>
      <c r="B64" s="23">
        <f>1.5*(B11/1000)^0.5</f>
        <v>0.33541019662496846</v>
      </c>
      <c r="C64" s="23"/>
      <c r="D64" s="23" t="s">
        <v>63</v>
      </c>
      <c r="E64" s="23"/>
      <c r="F64" s="23" t="s">
        <v>87</v>
      </c>
      <c r="G64" s="23"/>
      <c r="H64" s="23">
        <v>0.38730195760441016</v>
      </c>
      <c r="I64" s="23"/>
      <c r="J64" s="23"/>
      <c r="K64" s="23"/>
      <c r="L64" s="23"/>
      <c r="M64" s="23"/>
    </row>
    <row r="65" spans="1:13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13" ht="17.25" x14ac:dyDescent="0.25">
      <c r="A66" s="23" t="s">
        <v>66</v>
      </c>
      <c r="B66" s="28">
        <f>H64*(B11/1000)^2*E8</f>
        <v>1.4523823410165384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</row>
    <row r="67" spans="1:13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1:13" x14ac:dyDescent="0.25">
      <c r="A68" s="23" t="s">
        <v>67</v>
      </c>
      <c r="B68" s="28">
        <f>B7-I26</f>
        <v>213.11555801845614</v>
      </c>
      <c r="C68" s="23"/>
      <c r="D68" s="23" t="s">
        <v>68</v>
      </c>
      <c r="E68" s="28">
        <f>B68+B66</f>
        <v>214.56794035947269</v>
      </c>
      <c r="F68" s="23"/>
      <c r="G68" s="23"/>
      <c r="H68" s="23"/>
      <c r="I68" s="23"/>
      <c r="J68" s="23"/>
      <c r="K68" s="23"/>
      <c r="L68" s="23"/>
      <c r="M68" s="23"/>
    </row>
    <row r="69" spans="1:13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1:13" x14ac:dyDescent="0.25">
      <c r="A70" s="23" t="s">
        <v>69</v>
      </c>
      <c r="B70" s="23"/>
      <c r="C70" s="23"/>
      <c r="D70" s="29">
        <f>9806*B11/1000*E68/B72</f>
        <v>131503.32644781182</v>
      </c>
      <c r="E70" s="23" t="s">
        <v>71</v>
      </c>
      <c r="F70" s="23"/>
      <c r="G70" s="23"/>
      <c r="H70" s="23"/>
      <c r="I70" s="23"/>
      <c r="J70" s="23"/>
      <c r="K70" s="23"/>
      <c r="L70" s="23"/>
      <c r="M70" s="23"/>
    </row>
    <row r="71" spans="1:13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x14ac:dyDescent="0.25">
      <c r="A72" s="23" t="s">
        <v>70</v>
      </c>
      <c r="B72" s="23">
        <v>0.8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5" spans="1:13" x14ac:dyDescent="0.25">
      <c r="A75" s="2" t="s">
        <v>9</v>
      </c>
      <c r="B75" s="3"/>
      <c r="C75" s="3"/>
      <c r="D75" s="3"/>
    </row>
    <row r="76" spans="1:13" x14ac:dyDescent="0.25">
      <c r="A76" s="3"/>
      <c r="B76" s="3"/>
      <c r="C76" s="3"/>
      <c r="D76" s="3"/>
    </row>
    <row r="77" spans="1:13" x14ac:dyDescent="0.25">
      <c r="A77" s="3" t="s">
        <v>2</v>
      </c>
      <c r="B77" s="3">
        <v>1000</v>
      </c>
      <c r="C77" s="3"/>
      <c r="D77" s="3"/>
    </row>
    <row r="78" spans="1:13" x14ac:dyDescent="0.25">
      <c r="A78" s="3" t="s">
        <v>3</v>
      </c>
      <c r="B78" s="3">
        <v>0.15</v>
      </c>
      <c r="C78" s="3"/>
      <c r="D78" s="3"/>
    </row>
    <row r="79" spans="1:13" ht="18" x14ac:dyDescent="0.35">
      <c r="A79" s="3" t="s">
        <v>4</v>
      </c>
      <c r="B79" s="3">
        <f>B78*1.4</f>
        <v>0.21</v>
      </c>
      <c r="C79" s="3"/>
      <c r="D79" s="3"/>
    </row>
    <row r="80" spans="1:13" x14ac:dyDescent="0.25">
      <c r="A80" s="3"/>
      <c r="B80" s="3"/>
      <c r="C80" s="3"/>
      <c r="D80" s="3"/>
    </row>
    <row r="81" spans="1:4" ht="18.75" x14ac:dyDescent="0.35">
      <c r="A81" s="3" t="s">
        <v>5</v>
      </c>
      <c r="B81" s="3"/>
      <c r="C81" s="3"/>
      <c r="D81" s="3"/>
    </row>
    <row r="82" spans="1:4" x14ac:dyDescent="0.25">
      <c r="A82" s="3"/>
      <c r="B82" s="3"/>
      <c r="C82" s="3"/>
      <c r="D82" s="3"/>
    </row>
    <row r="83" spans="1:4" ht="18.75" x14ac:dyDescent="0.35">
      <c r="A83" s="3" t="s">
        <v>6</v>
      </c>
      <c r="B83" s="3"/>
      <c r="C83" s="3"/>
      <c r="D83" s="3"/>
    </row>
    <row r="84" spans="1:4" x14ac:dyDescent="0.25">
      <c r="A84" s="3"/>
      <c r="B84" s="3"/>
      <c r="C84" s="3"/>
      <c r="D84" s="3"/>
    </row>
    <row r="85" spans="1:4" ht="18.75" x14ac:dyDescent="0.35">
      <c r="A85" s="3" t="s">
        <v>7</v>
      </c>
      <c r="B85" s="3"/>
      <c r="C85" s="3"/>
      <c r="D85" s="3"/>
    </row>
    <row r="86" spans="1:4" x14ac:dyDescent="0.25">
      <c r="A86" s="3"/>
      <c r="B86" s="3"/>
      <c r="C86" s="3"/>
      <c r="D86" s="3"/>
    </row>
    <row r="87" spans="1:4" ht="18.75" x14ac:dyDescent="0.35">
      <c r="A87" s="3" t="s">
        <v>8</v>
      </c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 t="s">
        <v>81</v>
      </c>
      <c r="B89" s="3">
        <f>B77*(B79^2-B78^2)/B79^2/(3/4)</f>
        <v>653.06122448979579</v>
      </c>
      <c r="C89" s="3"/>
      <c r="D89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workbookViewId="0">
      <selection activeCell="L74" sqref="L74"/>
    </sheetView>
  </sheetViews>
  <sheetFormatPr defaultRowHeight="15" x14ac:dyDescent="0.25"/>
  <cols>
    <col min="1" max="1" width="13.140625" customWidth="1"/>
    <col min="2" max="2" width="9.5703125" bestFit="1" customWidth="1"/>
    <col min="3" max="3" width="14.28515625" customWidth="1"/>
    <col min="4" max="4" width="11.5703125" customWidth="1"/>
    <col min="5" max="5" width="9.140625" customWidth="1"/>
    <col min="8" max="8" width="9.5703125" bestFit="1" customWidth="1"/>
  </cols>
  <sheetData>
    <row r="1" spans="1:5" x14ac:dyDescent="0.25">
      <c r="A1" s="1" t="s">
        <v>0</v>
      </c>
    </row>
    <row r="3" spans="1:5" x14ac:dyDescent="0.25">
      <c r="A3" s="19" t="s">
        <v>10</v>
      </c>
      <c r="B3" s="20"/>
      <c r="C3" s="20"/>
      <c r="D3" s="20"/>
      <c r="E3" s="20"/>
    </row>
    <row r="4" spans="1:5" x14ac:dyDescent="0.25">
      <c r="A4" s="20"/>
      <c r="B4" s="20"/>
      <c r="C4" s="20"/>
      <c r="D4" s="20"/>
      <c r="E4" s="20"/>
    </row>
    <row r="5" spans="1:5" x14ac:dyDescent="0.25">
      <c r="A5" s="20" t="s">
        <v>12</v>
      </c>
      <c r="B5" s="20">
        <v>250</v>
      </c>
      <c r="C5" s="20"/>
      <c r="D5" s="21" t="s">
        <v>14</v>
      </c>
      <c r="E5" s="20">
        <v>2000</v>
      </c>
    </row>
    <row r="6" spans="1:5" x14ac:dyDescent="0.25">
      <c r="A6" s="20" t="s">
        <v>11</v>
      </c>
      <c r="B6" s="20">
        <v>50</v>
      </c>
      <c r="C6" s="20"/>
      <c r="D6" s="21" t="s">
        <v>16</v>
      </c>
      <c r="E6" s="20">
        <v>2000</v>
      </c>
    </row>
    <row r="7" spans="1:5" x14ac:dyDescent="0.25">
      <c r="A7" s="20" t="s">
        <v>13</v>
      </c>
      <c r="B7" s="20">
        <v>300</v>
      </c>
      <c r="C7" s="20"/>
      <c r="D7" s="21" t="s">
        <v>15</v>
      </c>
      <c r="E7" s="20">
        <v>1000</v>
      </c>
    </row>
    <row r="8" spans="1:5" x14ac:dyDescent="0.25">
      <c r="A8" s="20"/>
      <c r="B8" s="20"/>
      <c r="C8" s="20"/>
      <c r="D8" s="21" t="s">
        <v>17</v>
      </c>
      <c r="E8" s="20">
        <v>1000</v>
      </c>
    </row>
    <row r="9" spans="1:5" x14ac:dyDescent="0.25">
      <c r="A9" s="20"/>
      <c r="B9" s="20"/>
      <c r="C9" s="20"/>
      <c r="D9" s="20"/>
      <c r="E9" s="20"/>
    </row>
    <row r="10" spans="1:5" x14ac:dyDescent="0.25">
      <c r="A10" s="20" t="s">
        <v>21</v>
      </c>
      <c r="B10" s="20">
        <v>400</v>
      </c>
      <c r="C10" s="20"/>
      <c r="D10" s="20"/>
      <c r="E10" s="20"/>
    </row>
    <row r="11" spans="1:5" x14ac:dyDescent="0.25">
      <c r="A11" s="20" t="s">
        <v>22</v>
      </c>
      <c r="B11" s="20">
        <v>50</v>
      </c>
      <c r="C11" s="20"/>
      <c r="D11" s="20"/>
      <c r="E11" s="20"/>
    </row>
    <row r="12" spans="1:5" x14ac:dyDescent="0.25">
      <c r="A12" s="20" t="s">
        <v>23</v>
      </c>
      <c r="B12" s="20">
        <v>0.02</v>
      </c>
      <c r="C12" s="20"/>
      <c r="D12" s="20"/>
      <c r="E12" s="20"/>
    </row>
    <row r="14" spans="1:5" x14ac:dyDescent="0.25">
      <c r="A14" t="s">
        <v>82</v>
      </c>
      <c r="D14" t="s">
        <v>18</v>
      </c>
      <c r="E14" s="8">
        <f>B12*E6</f>
        <v>40</v>
      </c>
    </row>
    <row r="15" spans="1:5" x14ac:dyDescent="0.25">
      <c r="A15" t="s">
        <v>86</v>
      </c>
      <c r="D15" t="s">
        <v>19</v>
      </c>
      <c r="E15" s="8">
        <f>B10-E14</f>
        <v>360</v>
      </c>
    </row>
    <row r="16" spans="1:5" x14ac:dyDescent="0.25">
      <c r="A16" t="s">
        <v>20</v>
      </c>
      <c r="B16">
        <f>E15-B11</f>
        <v>310</v>
      </c>
    </row>
    <row r="18" spans="1:10" x14ac:dyDescent="0.25">
      <c r="A18" t="s">
        <v>37</v>
      </c>
      <c r="C18" s="4"/>
      <c r="E18">
        <f>E15+0.55*E14</f>
        <v>382</v>
      </c>
    </row>
    <row r="20" spans="1:10" x14ac:dyDescent="0.25">
      <c r="A20" s="16" t="s">
        <v>48</v>
      </c>
      <c r="D20" s="11" t="s">
        <v>24</v>
      </c>
      <c r="E20" s="12" t="s">
        <v>25</v>
      </c>
      <c r="F20" s="12" t="s">
        <v>26</v>
      </c>
      <c r="G20" s="12" t="s">
        <v>27</v>
      </c>
      <c r="H20" s="12" t="s">
        <v>28</v>
      </c>
      <c r="I20" s="12" t="s">
        <v>29</v>
      </c>
      <c r="J20" s="15"/>
    </row>
    <row r="21" spans="1:10" x14ac:dyDescent="0.25">
      <c r="A21" t="s">
        <v>30</v>
      </c>
      <c r="B21">
        <f>B5-B6</f>
        <v>200</v>
      </c>
      <c r="D21" s="11" t="s">
        <v>31</v>
      </c>
      <c r="E21" s="11"/>
      <c r="F21" s="11"/>
      <c r="G21" s="11"/>
      <c r="H21" s="11"/>
      <c r="I21" s="11">
        <f>B5</f>
        <v>250</v>
      </c>
    </row>
    <row r="22" spans="1:10" x14ac:dyDescent="0.25">
      <c r="D22" s="11" t="s">
        <v>32</v>
      </c>
      <c r="E22" s="11">
        <f>E5</f>
        <v>2000</v>
      </c>
      <c r="F22" s="11">
        <f>B10/1000</f>
        <v>0.4</v>
      </c>
      <c r="G22" s="11">
        <f>E22*F22^(1/3)</f>
        <v>1473.6125994561546</v>
      </c>
      <c r="H22" s="13">
        <f>G22/$G$28*$B$21</f>
        <v>81.831659708858922</v>
      </c>
      <c r="I22" s="11"/>
    </row>
    <row r="23" spans="1:10" x14ac:dyDescent="0.25">
      <c r="D23" s="11" t="s">
        <v>33</v>
      </c>
      <c r="E23" s="11"/>
      <c r="F23" s="11"/>
      <c r="G23" s="11"/>
      <c r="H23" s="13"/>
      <c r="I23" s="14">
        <f>I21-H22</f>
        <v>168.16834029114108</v>
      </c>
    </row>
    <row r="24" spans="1:10" x14ac:dyDescent="0.25">
      <c r="D24" s="11" t="s">
        <v>34</v>
      </c>
      <c r="E24" s="11">
        <f>E6</f>
        <v>2000</v>
      </c>
      <c r="F24" s="11">
        <f>E18/1000</f>
        <v>0.38200000000000001</v>
      </c>
      <c r="G24" s="11">
        <f>E24*F24^(1/3)</f>
        <v>1451.1683013821691</v>
      </c>
      <c r="H24" s="13">
        <f>G24/$G$28*$B$21</f>
        <v>80.585298105359882</v>
      </c>
      <c r="I24" s="11"/>
    </row>
    <row r="25" spans="1:10" x14ac:dyDescent="0.25">
      <c r="D25" s="11" t="s">
        <v>1</v>
      </c>
      <c r="E25" s="11"/>
      <c r="F25" s="11"/>
      <c r="G25" s="11"/>
      <c r="H25" s="13"/>
      <c r="I25" s="14">
        <f>I23-H24</f>
        <v>87.583042185781196</v>
      </c>
    </row>
    <row r="26" spans="1:10" x14ac:dyDescent="0.25">
      <c r="D26" s="11" t="s">
        <v>35</v>
      </c>
      <c r="E26" s="11">
        <f>E7</f>
        <v>1000</v>
      </c>
      <c r="F26" s="11">
        <f>B16/1000</f>
        <v>0.31</v>
      </c>
      <c r="G26" s="11">
        <f>E26*F26^(1/3)</f>
        <v>676.78994521070081</v>
      </c>
      <c r="H26" s="13">
        <f>G26/$G$28*$B$21</f>
        <v>37.583042185781196</v>
      </c>
      <c r="I26" s="11"/>
    </row>
    <row r="27" spans="1:10" x14ac:dyDescent="0.25">
      <c r="D27" s="11" t="s">
        <v>36</v>
      </c>
      <c r="E27" s="11"/>
      <c r="F27" s="11"/>
      <c r="G27" s="11"/>
      <c r="H27" s="11"/>
      <c r="I27" s="13">
        <f>I25-H26</f>
        <v>50</v>
      </c>
    </row>
    <row r="28" spans="1:10" x14ac:dyDescent="0.25">
      <c r="G28" s="10">
        <f>SUM(G22:G26)</f>
        <v>3601.5708460490246</v>
      </c>
    </row>
    <row r="29" spans="1:10" x14ac:dyDescent="0.25">
      <c r="G29" t="s">
        <v>38</v>
      </c>
    </row>
    <row r="32" spans="1:10" x14ac:dyDescent="0.25">
      <c r="A32" s="17" t="s">
        <v>39</v>
      </c>
    </row>
    <row r="33" spans="1:22" x14ac:dyDescent="0.25">
      <c r="A33" t="s">
        <v>40</v>
      </c>
      <c r="B33">
        <v>0.16</v>
      </c>
      <c r="M33" s="6" t="s">
        <v>72</v>
      </c>
      <c r="N33" s="6"/>
      <c r="O33" s="6"/>
    </row>
    <row r="34" spans="1:22" x14ac:dyDescent="0.25">
      <c r="A34" t="s">
        <v>41</v>
      </c>
      <c r="B34" t="s">
        <v>85</v>
      </c>
      <c r="C34">
        <f>0.2/1000</f>
        <v>2.0000000000000001E-4</v>
      </c>
      <c r="D34" t="s">
        <v>42</v>
      </c>
      <c r="M34" t="s">
        <v>73</v>
      </c>
      <c r="P34" s="1" t="s">
        <v>76</v>
      </c>
      <c r="Q34" s="7" t="s">
        <v>77</v>
      </c>
      <c r="R34">
        <f>9806*C41/1000/4*R38</f>
        <v>29.770231520000006</v>
      </c>
      <c r="T34" s="1" t="s">
        <v>80</v>
      </c>
      <c r="U34" s="7" t="s">
        <v>77</v>
      </c>
      <c r="V34">
        <f>9806*F41/1000/4*V38</f>
        <v>39.392761260000007</v>
      </c>
    </row>
    <row r="35" spans="1:22" x14ac:dyDescent="0.25">
      <c r="F35" s="5" t="s">
        <v>43</v>
      </c>
      <c r="M35" t="s">
        <v>74</v>
      </c>
      <c r="Q35" s="7" t="s">
        <v>78</v>
      </c>
      <c r="R35">
        <f>(R34/1000)^0.5</f>
        <v>0.17254052138555745</v>
      </c>
      <c r="U35" s="7" t="s">
        <v>78</v>
      </c>
      <c r="V35">
        <f>(V34/1000)^0.5</f>
        <v>0.19847609745256481</v>
      </c>
    </row>
    <row r="36" spans="1:22" x14ac:dyDescent="0.25">
      <c r="F36" s="5" t="s">
        <v>44</v>
      </c>
      <c r="G36" s="7" t="s">
        <v>45</v>
      </c>
      <c r="M36" t="s">
        <v>75</v>
      </c>
      <c r="Q36" s="7" t="s">
        <v>79</v>
      </c>
      <c r="R36" s="1">
        <f>R35*C34/10^-6</f>
        <v>34.508104277111492</v>
      </c>
      <c r="U36" s="7" t="s">
        <v>79</v>
      </c>
      <c r="V36" s="1">
        <f>V35*C34/10^-6</f>
        <v>39.695219490512962</v>
      </c>
    </row>
    <row r="37" spans="1:22" ht="17.25" x14ac:dyDescent="0.25">
      <c r="A37" t="s">
        <v>50</v>
      </c>
      <c r="B37" t="s">
        <v>49</v>
      </c>
      <c r="C37">
        <f>H22/(B10/1000)^2/E5</f>
        <v>0.25572393659018411</v>
      </c>
      <c r="G37" s="7" t="s">
        <v>46</v>
      </c>
    </row>
    <row r="38" spans="1:22" x14ac:dyDescent="0.25">
      <c r="Q38" s="7" t="s">
        <v>83</v>
      </c>
      <c r="R38">
        <f>C40*(B10/1000)^2</f>
        <v>3.0359200000000006E-2</v>
      </c>
      <c r="U38" s="7" t="s">
        <v>84</v>
      </c>
      <c r="V38">
        <f>F40*(B10/1000)^2</f>
        <v>4.2850240000000005E-2</v>
      </c>
    </row>
    <row r="40" spans="1:22" x14ac:dyDescent="0.25">
      <c r="B40" s="7" t="s">
        <v>51</v>
      </c>
      <c r="C40">
        <v>0.189745</v>
      </c>
      <c r="D40" s="5" t="s">
        <v>52</v>
      </c>
      <c r="E40" t="s">
        <v>53</v>
      </c>
      <c r="F40">
        <v>0.267814</v>
      </c>
      <c r="H40" t="s">
        <v>54</v>
      </c>
    </row>
    <row r="41" spans="1:22" x14ac:dyDescent="0.25">
      <c r="B41" s="7" t="s">
        <v>44</v>
      </c>
      <c r="C41" s="1">
        <v>400</v>
      </c>
      <c r="E41" t="s">
        <v>46</v>
      </c>
      <c r="F41" s="1">
        <v>375</v>
      </c>
    </row>
    <row r="43" spans="1:22" x14ac:dyDescent="0.25">
      <c r="A43" t="s">
        <v>56</v>
      </c>
    </row>
    <row r="44" spans="1:22" ht="17.25" x14ac:dyDescent="0.25">
      <c r="A44" t="s">
        <v>55</v>
      </c>
      <c r="D44" t="s">
        <v>57</v>
      </c>
      <c r="F44" t="s">
        <v>58</v>
      </c>
    </row>
    <row r="45" spans="1:22" x14ac:dyDescent="0.25">
      <c r="A45" t="s">
        <v>47</v>
      </c>
      <c r="F45" t="s">
        <v>59</v>
      </c>
      <c r="H45" s="1">
        <f>(C40-C37)/(C40-F40)*E5</f>
        <v>1690.2723639391847</v>
      </c>
      <c r="I45" t="s">
        <v>60</v>
      </c>
      <c r="K45" s="1">
        <f>E5-H45</f>
        <v>309.72763606081526</v>
      </c>
    </row>
    <row r="49" spans="1:8" x14ac:dyDescent="0.25">
      <c r="A49" s="17" t="s">
        <v>61</v>
      </c>
    </row>
    <row r="62" spans="1:8" x14ac:dyDescent="0.25">
      <c r="A62" s="17" t="s">
        <v>62</v>
      </c>
    </row>
    <row r="64" spans="1:8" x14ac:dyDescent="0.25">
      <c r="A64" t="s">
        <v>65</v>
      </c>
      <c r="B64">
        <f>1.5*(B11/1000)^0.5</f>
        <v>0.33541019662496846</v>
      </c>
      <c r="D64" t="s">
        <v>63</v>
      </c>
      <c r="F64" t="s">
        <v>64</v>
      </c>
      <c r="H64">
        <v>0.38730195760441016</v>
      </c>
    </row>
    <row r="66" spans="1:5" ht="17.25" x14ac:dyDescent="0.25">
      <c r="A66" t="s">
        <v>66</v>
      </c>
      <c r="B66" s="9">
        <f>H64*(B11/1000)^2*E8</f>
        <v>0.9682548940110256</v>
      </c>
    </row>
    <row r="68" spans="1:5" x14ac:dyDescent="0.25">
      <c r="A68" t="s">
        <v>67</v>
      </c>
      <c r="B68" s="9">
        <f>B7-I25</f>
        <v>212.41695781421879</v>
      </c>
      <c r="D68" t="s">
        <v>68</v>
      </c>
      <c r="E68" s="9">
        <f>B68+B66</f>
        <v>213.38521270822983</v>
      </c>
    </row>
    <row r="70" spans="1:5" x14ac:dyDescent="0.25">
      <c r="A70" t="s">
        <v>69</v>
      </c>
      <c r="D70" s="18">
        <f>9806*B11/1000*E68/B72</f>
        <v>130778.46223855636</v>
      </c>
      <c r="E70" t="s">
        <v>71</v>
      </c>
    </row>
    <row r="72" spans="1:5" x14ac:dyDescent="0.25">
      <c r="A72" t="s">
        <v>70</v>
      </c>
      <c r="B72">
        <v>0.8</v>
      </c>
    </row>
    <row r="75" spans="1:5" x14ac:dyDescent="0.25">
      <c r="A75" s="2" t="s">
        <v>9</v>
      </c>
      <c r="B75" s="3"/>
      <c r="C75" s="3"/>
      <c r="D75" s="3"/>
    </row>
    <row r="76" spans="1:5" x14ac:dyDescent="0.25">
      <c r="A76" s="3"/>
      <c r="B76" s="3"/>
      <c r="C76" s="3"/>
      <c r="D76" s="3"/>
    </row>
    <row r="77" spans="1:5" x14ac:dyDescent="0.25">
      <c r="A77" s="3" t="s">
        <v>2</v>
      </c>
      <c r="B77" s="3">
        <v>1500</v>
      </c>
      <c r="C77" s="3"/>
      <c r="D77" s="3"/>
    </row>
    <row r="78" spans="1:5" x14ac:dyDescent="0.25">
      <c r="A78" s="3" t="s">
        <v>3</v>
      </c>
      <c r="B78" s="3">
        <v>0.2</v>
      </c>
      <c r="C78" s="3"/>
      <c r="D78" s="3"/>
    </row>
    <row r="79" spans="1:5" ht="18" x14ac:dyDescent="0.35">
      <c r="A79" s="3" t="s">
        <v>4</v>
      </c>
      <c r="B79" s="3">
        <f>B78*1.3</f>
        <v>0.26</v>
      </c>
      <c r="C79" s="3"/>
      <c r="D79" s="3"/>
    </row>
    <row r="80" spans="1:5" x14ac:dyDescent="0.25">
      <c r="A80" s="3"/>
      <c r="B80" s="3"/>
      <c r="C80" s="3"/>
      <c r="D80" s="3"/>
    </row>
    <row r="81" spans="1:4" ht="18.75" x14ac:dyDescent="0.35">
      <c r="A81" s="3" t="s">
        <v>5</v>
      </c>
      <c r="B81" s="3"/>
      <c r="C81" s="3"/>
      <c r="D81" s="3"/>
    </row>
    <row r="82" spans="1:4" x14ac:dyDescent="0.25">
      <c r="A82" s="3"/>
      <c r="B82" s="3"/>
      <c r="C82" s="3"/>
      <c r="D82" s="3"/>
    </row>
    <row r="83" spans="1:4" ht="18.75" x14ac:dyDescent="0.35">
      <c r="A83" s="3" t="s">
        <v>6</v>
      </c>
      <c r="B83" s="3"/>
      <c r="C83" s="3"/>
      <c r="D83" s="3"/>
    </row>
    <row r="84" spans="1:4" x14ac:dyDescent="0.25">
      <c r="A84" s="3"/>
      <c r="B84" s="3"/>
      <c r="C84" s="3"/>
      <c r="D84" s="3"/>
    </row>
    <row r="85" spans="1:4" ht="18.75" x14ac:dyDescent="0.35">
      <c r="A85" s="3" t="s">
        <v>7</v>
      </c>
      <c r="B85" s="3"/>
      <c r="C85" s="3"/>
      <c r="D85" s="3"/>
    </row>
    <row r="86" spans="1:4" x14ac:dyDescent="0.25">
      <c r="A86" s="3"/>
      <c r="B86" s="3"/>
      <c r="C86" s="3"/>
      <c r="D86" s="3"/>
    </row>
    <row r="87" spans="1:4" ht="18.75" x14ac:dyDescent="0.35">
      <c r="A87" s="3" t="s">
        <v>8</v>
      </c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 t="s">
        <v>81</v>
      </c>
      <c r="B89" s="3">
        <f>B77*(B79^2-B78^2)/B79^2/(3/4)</f>
        <v>816.56804733727802</v>
      </c>
      <c r="C89" s="3"/>
      <c r="D8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 A</vt:lpstr>
      <vt:lpstr>traccia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</dc:creator>
  <cp:lastModifiedBy>mossa</cp:lastModifiedBy>
  <dcterms:created xsi:type="dcterms:W3CDTF">2017-01-12T08:36:46Z</dcterms:created>
  <dcterms:modified xsi:type="dcterms:W3CDTF">2017-01-16T14:20:53Z</dcterms:modified>
</cp:coreProperties>
</file>