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ktop\"/>
    </mc:Choice>
  </mc:AlternateContent>
  <bookViews>
    <workbookView xWindow="480" yWindow="180" windowWidth="19155" windowHeight="7425"/>
  </bookViews>
  <sheets>
    <sheet name="traccia A" sheetId="1" r:id="rId1"/>
    <sheet name="traccia B" sheetId="3" r:id="rId2"/>
    <sheet name="traccia C" sheetId="4" r:id="rId3"/>
  </sheets>
  <calcPr calcId="171027"/>
</workbook>
</file>

<file path=xl/calcChain.xml><?xml version="1.0" encoding="utf-8"?>
<calcChain xmlns="http://schemas.openxmlformats.org/spreadsheetml/2006/main">
  <c r="B6" i="4" l="1"/>
  <c r="B25" i="4" s="1"/>
  <c r="B28" i="4"/>
  <c r="B29" i="4" s="1"/>
  <c r="B16" i="4"/>
  <c r="E5" i="4"/>
  <c r="G5" i="4" s="1"/>
  <c r="E4" i="4"/>
  <c r="G4" i="4" s="1"/>
  <c r="B26" i="4" l="1"/>
  <c r="C17" i="4"/>
  <c r="I4" i="4"/>
  <c r="I5" i="4"/>
  <c r="B6" i="3"/>
  <c r="B25" i="3" s="1"/>
  <c r="B26" i="3" s="1"/>
  <c r="B28" i="3"/>
  <c r="B29" i="3" s="1"/>
  <c r="B16" i="3"/>
  <c r="E5" i="3"/>
  <c r="G5" i="3" s="1"/>
  <c r="I5" i="3" s="1"/>
  <c r="E4" i="3"/>
  <c r="G4" i="3" s="1"/>
  <c r="I4" i="3" s="1"/>
  <c r="B6" i="1"/>
  <c r="B16" i="1"/>
  <c r="B28" i="1"/>
  <c r="B29" i="1" s="1"/>
  <c r="E4" i="1"/>
  <c r="G4" i="1" s="1"/>
  <c r="I4" i="1" s="1"/>
  <c r="E5" i="1"/>
  <c r="G5" i="1" s="1"/>
  <c r="I5" i="1" s="1"/>
  <c r="C18" i="1" s="1"/>
  <c r="C17" i="3" l="1"/>
  <c r="B20" i="3" s="1"/>
  <c r="C18" i="4"/>
  <c r="B20" i="4" s="1"/>
  <c r="B25" i="1"/>
  <c r="C17" i="1"/>
  <c r="B20" i="1" s="1"/>
  <c r="D21" i="4"/>
  <c r="B24" i="4" s="1"/>
  <c r="I28" i="4" s="1"/>
  <c r="J30" i="4" s="1"/>
  <c r="J31" i="4" s="1"/>
  <c r="D20" i="4"/>
  <c r="B23" i="4" s="1"/>
  <c r="C18" i="3"/>
  <c r="B26" i="1"/>
  <c r="D20" i="1" l="1"/>
  <c r="B23" i="1" s="1"/>
  <c r="D21" i="1"/>
  <c r="B31" i="4"/>
  <c r="D20" i="3"/>
  <c r="B23" i="3" s="1"/>
  <c r="D21" i="3"/>
  <c r="B24" i="3" s="1"/>
  <c r="I28" i="3" s="1"/>
  <c r="J30" i="3" s="1"/>
  <c r="J31" i="3" s="1"/>
  <c r="B24" i="1"/>
  <c r="I28" i="1" s="1"/>
  <c r="J30" i="1" s="1"/>
  <c r="J31" i="1" s="1"/>
  <c r="B31" i="1" l="1"/>
  <c r="B31" i="3"/>
</calcChain>
</file>

<file path=xl/sharedStrings.xml><?xml version="1.0" encoding="utf-8"?>
<sst xmlns="http://schemas.openxmlformats.org/spreadsheetml/2006/main" count="118" uniqueCount="42">
  <si>
    <t>L1</t>
  </si>
  <si>
    <t>L2</t>
  </si>
  <si>
    <t>D1</t>
  </si>
  <si>
    <t>D2</t>
  </si>
  <si>
    <t>Q</t>
  </si>
  <si>
    <t>pA</t>
  </si>
  <si>
    <t>gamma</t>
  </si>
  <si>
    <t>za=0</t>
  </si>
  <si>
    <t>pc=0</t>
  </si>
  <si>
    <t>zc</t>
  </si>
  <si>
    <t>za+pa/gamma +Va^2/(2g)= zc + pc/gamma+Vc^2/(2g)</t>
  </si>
  <si>
    <t>A1</t>
  </si>
  <si>
    <t>A2</t>
  </si>
  <si>
    <t>A1^2</t>
  </si>
  <si>
    <t>A2^2</t>
  </si>
  <si>
    <t>pa/gamma +Q^2/(2gA1^2)= zc + Q^2/(2gA2^2)</t>
  </si>
  <si>
    <t>1/(2gA2^2)</t>
  </si>
  <si>
    <t>1/(2gA1^2)</t>
  </si>
  <si>
    <t>V1</t>
  </si>
  <si>
    <t>V2</t>
  </si>
  <si>
    <t>rho</t>
  </si>
  <si>
    <t>G</t>
  </si>
  <si>
    <t>pB</t>
  </si>
  <si>
    <r>
      <t xml:space="preserve">S= -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0 =  MB+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B+G-Mc</t>
    </r>
  </si>
  <si>
    <t>Sconv =</t>
  </si>
  <si>
    <t>traccia A</t>
  </si>
  <si>
    <t>(pA/gamma-zc) =</t>
  </si>
  <si>
    <t>(1/(2gA2^2)-1/(2gA1^2)) =</t>
  </si>
  <si>
    <r>
      <t>M</t>
    </r>
    <r>
      <rPr>
        <sz val="8"/>
        <color rgb="FFFF0000"/>
        <rFont val="Calibri"/>
        <family val="2"/>
        <scheme val="minor"/>
      </rPr>
      <t>C</t>
    </r>
  </si>
  <si>
    <r>
      <t>M</t>
    </r>
    <r>
      <rPr>
        <sz val="8"/>
        <color rgb="FFFF0000"/>
        <rFont val="Calibri"/>
        <family val="2"/>
        <scheme val="minor"/>
      </rPr>
      <t>B</t>
    </r>
  </si>
  <si>
    <r>
      <rPr>
        <sz val="12"/>
        <color rgb="FFFF0000"/>
        <rFont val="Symbol"/>
        <family val="1"/>
        <charset val="2"/>
      </rPr>
      <t>P</t>
    </r>
    <r>
      <rPr>
        <sz val="11"/>
        <color rgb="FFFF0000"/>
        <rFont val="Calibri"/>
        <family val="2"/>
        <scheme val="minor"/>
      </rPr>
      <t>B</t>
    </r>
  </si>
  <si>
    <t>W tcono</t>
  </si>
  <si>
    <t>Sgetto=Mc=</t>
  </si>
  <si>
    <t>Sgetto=Ppiastra=gamma_piastra W_piastra</t>
  </si>
  <si>
    <t>gamma_piastra</t>
  </si>
  <si>
    <t>rho_piastra</t>
  </si>
  <si>
    <t xml:space="preserve">W_piastra </t>
  </si>
  <si>
    <t>Applico Bernoulli tra A e C</t>
  </si>
  <si>
    <t>diretta verso alto</t>
  </si>
  <si>
    <t>Q^2= (pA/gamma-zc)/(1/(2gA2^2)-1/(2gA1^2))</t>
  </si>
  <si>
    <t>traccia C</t>
  </si>
  <si>
    <t>traccia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</si>
</sst>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2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2" fontId="0" fillId="0" borderId="0" xfId="0" applyNumberFormat="1" applyAlignment="1">
      <alignment horizontal="left"/>
    </xf>
    <xf numFmtId="0" fontId="7" fillId="0" borderId="0" xfId="0" applyFont="1"/>
    <xf numFmtId="43" fontId="0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0" fillId="4" borderId="0" xfId="0" applyFill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66675</xdr:rowOff>
    </xdr:from>
    <xdr:to>
      <xdr:col>0</xdr:col>
      <xdr:colOff>123825</xdr:colOff>
      <xdr:row>11</xdr:row>
      <xdr:rowOff>47625</xdr:rowOff>
    </xdr:to>
    <xdr:cxnSp macro="">
      <xdr:nvCxnSpPr>
        <xdr:cNvPr id="3" name="Connettore 1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8575" y="1781175"/>
          <a:ext cx="95250" cy="36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9</xdr:row>
      <xdr:rowOff>114300</xdr:rowOff>
    </xdr:from>
    <xdr:to>
      <xdr:col>2</xdr:col>
      <xdr:colOff>409575</xdr:colOff>
      <xdr:row>11</xdr:row>
      <xdr:rowOff>76200</xdr:rowOff>
    </xdr:to>
    <xdr:cxnSp macro="">
      <xdr:nvCxnSpPr>
        <xdr:cNvPr id="4" name="Connettore 1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857375" y="1828800"/>
          <a:ext cx="13335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163178</xdr:colOff>
      <xdr:row>9</xdr:row>
      <xdr:rowOff>0</xdr:rowOff>
    </xdr:from>
    <xdr:to>
      <xdr:col>14</xdr:col>
      <xdr:colOff>209506</xdr:colOff>
      <xdr:row>21</xdr:row>
      <xdr:rowOff>28575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5378" y="1524000"/>
          <a:ext cx="3237203" cy="2305050"/>
        </a:xfrm>
        <a:prstGeom prst="rect">
          <a:avLst/>
        </a:prstGeom>
      </xdr:spPr>
    </xdr:pic>
    <xdr:clientData/>
  </xdr:twoCellAnchor>
  <xdr:twoCellAnchor>
    <xdr:from>
      <xdr:col>11</xdr:col>
      <xdr:colOff>495301</xdr:colOff>
      <xdr:row>19</xdr:row>
      <xdr:rowOff>152400</xdr:rowOff>
    </xdr:from>
    <xdr:to>
      <xdr:col>11</xdr:col>
      <xdr:colOff>504825</xdr:colOff>
      <xdr:row>23</xdr:row>
      <xdr:rowOff>66675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8115301" y="3571875"/>
          <a:ext cx="9524" cy="6762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514350</xdr:colOff>
      <xdr:row>23</xdr:row>
      <xdr:rowOff>76201</xdr:rowOff>
    </xdr:from>
    <xdr:to>
      <xdr:col>11</xdr:col>
      <xdr:colOff>514350</xdr:colOff>
      <xdr:row>26</xdr:row>
      <xdr:rowOff>180975</xdr:rowOff>
    </xdr:to>
    <xdr:cxnSp macro="">
      <xdr:nvCxnSpPr>
        <xdr:cNvPr id="9" name="Connettore 2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8134350" y="4257676"/>
          <a:ext cx="0" cy="48577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333375</xdr:colOff>
      <xdr:row>12</xdr:row>
      <xdr:rowOff>19051</xdr:rowOff>
    </xdr:from>
    <xdr:to>
      <xdr:col>11</xdr:col>
      <xdr:colOff>342899</xdr:colOff>
      <xdr:row>15</xdr:row>
      <xdr:rowOff>123825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7953375" y="2114551"/>
          <a:ext cx="9524" cy="6667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25</xdr:row>
      <xdr:rowOff>9525</xdr:rowOff>
    </xdr:from>
    <xdr:to>
      <xdr:col>12</xdr:col>
      <xdr:colOff>9525</xdr:colOff>
      <xdr:row>26</xdr:row>
      <xdr:rowOff>142875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743825" y="4381500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M</a:t>
          </a:r>
          <a:r>
            <a:rPr lang="it-IT" sz="800"/>
            <a:t>B</a:t>
          </a:r>
          <a:endParaRPr lang="it-IT" sz="700"/>
        </a:p>
      </xdr:txBody>
    </xdr:sp>
    <xdr:clientData/>
  </xdr:twoCellAnchor>
  <xdr:twoCellAnchor>
    <xdr:from>
      <xdr:col>10</xdr:col>
      <xdr:colOff>582278</xdr:colOff>
      <xdr:row>12</xdr:row>
      <xdr:rowOff>66675</xdr:rowOff>
    </xdr:from>
    <xdr:to>
      <xdr:col>11</xdr:col>
      <xdr:colOff>467978</xdr:colOff>
      <xdr:row>14</xdr:row>
      <xdr:rowOff>19050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592678" y="21621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- M</a:t>
          </a:r>
          <a:r>
            <a:rPr lang="it-IT" sz="800"/>
            <a:t>c</a:t>
          </a:r>
          <a:endParaRPr lang="it-IT" sz="700"/>
        </a:p>
      </xdr:txBody>
    </xdr:sp>
    <xdr:clientData/>
  </xdr:twoCellAnchor>
  <xdr:twoCellAnchor>
    <xdr:from>
      <xdr:col>11</xdr:col>
      <xdr:colOff>114300</xdr:colOff>
      <xdr:row>20</xdr:row>
      <xdr:rowOff>161925</xdr:rowOff>
    </xdr:from>
    <xdr:to>
      <xdr:col>12</xdr:col>
      <xdr:colOff>0</xdr:colOff>
      <xdr:row>22</xdr:row>
      <xdr:rowOff>104775</xdr:rowOff>
    </xdr:to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734300" y="3771900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800"/>
            <a:t>B</a:t>
          </a:r>
          <a:endParaRPr lang="it-IT" sz="700"/>
        </a:p>
      </xdr:txBody>
    </xdr:sp>
    <xdr:clientData/>
  </xdr:twoCellAnchor>
  <xdr:twoCellAnchor>
    <xdr:from>
      <xdr:col>10</xdr:col>
      <xdr:colOff>85725</xdr:colOff>
      <xdr:row>15</xdr:row>
      <xdr:rowOff>152400</xdr:rowOff>
    </xdr:from>
    <xdr:to>
      <xdr:col>10</xdr:col>
      <xdr:colOff>581025</xdr:colOff>
      <xdr:row>17</xdr:row>
      <xdr:rowOff>95250</xdr:rowOff>
    </xdr:to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096125" y="28098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800"/>
            <a:t>0</a:t>
          </a:r>
          <a:endParaRPr lang="it-IT" sz="700"/>
        </a:p>
      </xdr:txBody>
    </xdr:sp>
    <xdr:clientData/>
  </xdr:twoCellAnchor>
  <xdr:twoCellAnchor>
    <xdr:from>
      <xdr:col>10</xdr:col>
      <xdr:colOff>333375</xdr:colOff>
      <xdr:row>17</xdr:row>
      <xdr:rowOff>95250</xdr:rowOff>
    </xdr:from>
    <xdr:to>
      <xdr:col>11</xdr:col>
      <xdr:colOff>152400</xdr:colOff>
      <xdr:row>18</xdr:row>
      <xdr:rowOff>85725</xdr:rowOff>
    </xdr:to>
    <xdr:cxnSp macro="">
      <xdr:nvCxnSpPr>
        <xdr:cNvPr id="18" name="Connettore 2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stCxn id="17" idx="2"/>
        </xdr:cNvCxnSpPr>
      </xdr:nvCxnSpPr>
      <xdr:spPr>
        <a:xfrm>
          <a:off x="7343775" y="3133725"/>
          <a:ext cx="428625" cy="1809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17</xdr:row>
      <xdr:rowOff>66676</xdr:rowOff>
    </xdr:from>
    <xdr:to>
      <xdr:col>11</xdr:col>
      <xdr:colOff>495299</xdr:colOff>
      <xdr:row>19</xdr:row>
      <xdr:rowOff>19050</xdr:rowOff>
    </xdr:to>
    <xdr:cxnSp macro="">
      <xdr:nvCxnSpPr>
        <xdr:cNvPr id="26" name="Connettore 2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8105775" y="3105151"/>
          <a:ext cx="9524" cy="33337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496553</xdr:colOff>
      <xdr:row>17</xdr:row>
      <xdr:rowOff>114300</xdr:rowOff>
    </xdr:from>
    <xdr:to>
      <xdr:col>12</xdr:col>
      <xdr:colOff>382253</xdr:colOff>
      <xdr:row>19</xdr:row>
      <xdr:rowOff>57150</xdr:rowOff>
    </xdr:to>
    <xdr:sp macro="" textlink="">
      <xdr:nvSpPr>
        <xdr:cNvPr id="28" name="CasellaDiTes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116553" y="31527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G</a:t>
          </a:r>
          <a:endParaRPr lang="it-IT" sz="700"/>
        </a:p>
      </xdr:txBody>
    </xdr:sp>
    <xdr:clientData/>
  </xdr:twoCellAnchor>
  <xdr:twoCellAnchor>
    <xdr:from>
      <xdr:col>1</xdr:col>
      <xdr:colOff>899318</xdr:colOff>
      <xdr:row>29</xdr:row>
      <xdr:rowOff>173437</xdr:rowOff>
    </xdr:from>
    <xdr:to>
      <xdr:col>1</xdr:col>
      <xdr:colOff>899318</xdr:colOff>
      <xdr:row>35</xdr:row>
      <xdr:rowOff>78186</xdr:rowOff>
    </xdr:to>
    <xdr:cxnSp macro="">
      <xdr:nvCxnSpPr>
        <xdr:cNvPr id="30" name="Connettore 2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1504552" y="5640390"/>
          <a:ext cx="0" cy="103584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466725</xdr:colOff>
      <xdr:row>9</xdr:row>
      <xdr:rowOff>57150</xdr:rowOff>
    </xdr:from>
    <xdr:to>
      <xdr:col>11</xdr:col>
      <xdr:colOff>477502</xdr:colOff>
      <xdr:row>11</xdr:row>
      <xdr:rowOff>76200</xdr:rowOff>
    </xdr:to>
    <xdr:cxnSp macro="">
      <xdr:nvCxnSpPr>
        <xdr:cNvPr id="31" name="Connettore 2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7858125" y="1581150"/>
          <a:ext cx="10777" cy="4000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428625</xdr:colOff>
      <xdr:row>9</xdr:row>
      <xdr:rowOff>95250</xdr:rowOff>
    </xdr:from>
    <xdr:to>
      <xdr:col>12</xdr:col>
      <xdr:colOff>409575</xdr:colOff>
      <xdr:row>11</xdr:row>
      <xdr:rowOff>47625</xdr:rowOff>
    </xdr:to>
    <xdr:sp macro="" textlink="">
      <xdr:nvSpPr>
        <xdr:cNvPr id="34" name="CasellaDiTest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820025" y="1619250"/>
          <a:ext cx="5905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rgbClr val="FF0000"/>
              </a:solidFill>
            </a:rPr>
            <a:t>P</a:t>
          </a:r>
          <a:r>
            <a:rPr lang="it-IT" sz="800">
              <a:solidFill>
                <a:srgbClr val="FF0000"/>
              </a:solidFill>
            </a:rPr>
            <a:t>piastra</a:t>
          </a:r>
          <a:endParaRPr lang="it-IT" sz="7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429878</xdr:colOff>
      <xdr:row>10</xdr:row>
      <xdr:rowOff>76200</xdr:rowOff>
    </xdr:from>
    <xdr:to>
      <xdr:col>11</xdr:col>
      <xdr:colOff>396875</xdr:colOff>
      <xdr:row>12</xdr:row>
      <xdr:rowOff>28575</xdr:rowOff>
    </xdr:to>
    <xdr:sp macro="" textlink="">
      <xdr:nvSpPr>
        <xdr:cNvPr id="38" name="CasellaDiTes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424800" y="1961356"/>
          <a:ext cx="572231" cy="329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rgbClr val="FF0000"/>
              </a:solidFill>
            </a:rPr>
            <a:t>S</a:t>
          </a:r>
          <a:r>
            <a:rPr lang="it-IT" sz="1000">
              <a:solidFill>
                <a:srgbClr val="FF0000"/>
              </a:solidFill>
            </a:rPr>
            <a:t>getto</a:t>
          </a:r>
          <a:endParaRPr lang="it-IT" sz="7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337344</xdr:colOff>
      <xdr:row>8</xdr:row>
      <xdr:rowOff>19844</xdr:rowOff>
    </xdr:from>
    <xdr:to>
      <xdr:col>11</xdr:col>
      <xdr:colOff>337344</xdr:colOff>
      <xdr:row>11</xdr:row>
      <xdr:rowOff>134539</xdr:rowOff>
    </xdr:to>
    <xdr:cxnSp macro="">
      <xdr:nvCxnSpPr>
        <xdr:cNvPr id="22" name="Connettore 2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7937500" y="1527969"/>
          <a:ext cx="0" cy="68024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104775</xdr:rowOff>
    </xdr:from>
    <xdr:to>
      <xdr:col>0</xdr:col>
      <xdr:colOff>133350</xdr:colOff>
      <xdr:row>11</xdr:row>
      <xdr:rowOff>85725</xdr:rowOff>
    </xdr:to>
    <xdr:cxnSp macro="">
      <xdr:nvCxnSpPr>
        <xdr:cNvPr id="2" name="Connettore 1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38100" y="1819275"/>
          <a:ext cx="95250" cy="36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9</xdr:row>
      <xdr:rowOff>114300</xdr:rowOff>
    </xdr:from>
    <xdr:to>
      <xdr:col>2</xdr:col>
      <xdr:colOff>400050</xdr:colOff>
      <xdr:row>11</xdr:row>
      <xdr:rowOff>76200</xdr:rowOff>
    </xdr:to>
    <xdr:cxnSp macro="">
      <xdr:nvCxnSpPr>
        <xdr:cNvPr id="3" name="Connettore 1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847850" y="1828800"/>
          <a:ext cx="13335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353678</xdr:colOff>
      <xdr:row>9</xdr:row>
      <xdr:rowOff>0</xdr:rowOff>
    </xdr:from>
    <xdr:to>
      <xdr:col>14</xdr:col>
      <xdr:colOff>390481</xdr:colOff>
      <xdr:row>21</xdr:row>
      <xdr:rowOff>28575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1128" y="1524000"/>
          <a:ext cx="3237203" cy="2305050"/>
        </a:xfrm>
        <a:prstGeom prst="rect">
          <a:avLst/>
        </a:prstGeom>
      </xdr:spPr>
    </xdr:pic>
    <xdr:clientData/>
  </xdr:twoCellAnchor>
  <xdr:twoCellAnchor>
    <xdr:from>
      <xdr:col>11</xdr:col>
      <xdr:colOff>495301</xdr:colOff>
      <xdr:row>19</xdr:row>
      <xdr:rowOff>152400</xdr:rowOff>
    </xdr:from>
    <xdr:to>
      <xdr:col>11</xdr:col>
      <xdr:colOff>504825</xdr:colOff>
      <xdr:row>23</xdr:row>
      <xdr:rowOff>66675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7886701" y="3571875"/>
          <a:ext cx="9524" cy="6762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514350</xdr:colOff>
      <xdr:row>23</xdr:row>
      <xdr:rowOff>76201</xdr:rowOff>
    </xdr:from>
    <xdr:to>
      <xdr:col>11</xdr:col>
      <xdr:colOff>514350</xdr:colOff>
      <xdr:row>26</xdr:row>
      <xdr:rowOff>180975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7905750" y="4257676"/>
          <a:ext cx="0" cy="68579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466726</xdr:colOff>
      <xdr:row>12</xdr:row>
      <xdr:rowOff>104775</xdr:rowOff>
    </xdr:from>
    <xdr:to>
      <xdr:col>11</xdr:col>
      <xdr:colOff>476250</xdr:colOff>
      <xdr:row>15</xdr:row>
      <xdr:rowOff>114300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8105776" y="2200275"/>
          <a:ext cx="9524" cy="57150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25</xdr:row>
      <xdr:rowOff>9525</xdr:rowOff>
    </xdr:from>
    <xdr:to>
      <xdr:col>12</xdr:col>
      <xdr:colOff>9525</xdr:colOff>
      <xdr:row>26</xdr:row>
      <xdr:rowOff>142875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515225" y="4572000"/>
          <a:ext cx="4953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M</a:t>
          </a:r>
          <a:r>
            <a:rPr lang="it-IT" sz="800"/>
            <a:t>B</a:t>
          </a:r>
          <a:endParaRPr lang="it-IT" sz="700"/>
        </a:p>
      </xdr:txBody>
    </xdr:sp>
    <xdr:clientData/>
  </xdr:twoCellAnchor>
  <xdr:twoCellAnchor>
    <xdr:from>
      <xdr:col>11</xdr:col>
      <xdr:colOff>420353</xdr:colOff>
      <xdr:row>12</xdr:row>
      <xdr:rowOff>66675</xdr:rowOff>
    </xdr:from>
    <xdr:to>
      <xdr:col>12</xdr:col>
      <xdr:colOff>306053</xdr:colOff>
      <xdr:row>14</xdr:row>
      <xdr:rowOff>19050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059403" y="21621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- M</a:t>
          </a:r>
          <a:r>
            <a:rPr lang="it-IT" sz="800"/>
            <a:t>c</a:t>
          </a:r>
          <a:endParaRPr lang="it-IT" sz="700"/>
        </a:p>
      </xdr:txBody>
    </xdr:sp>
    <xdr:clientData/>
  </xdr:twoCellAnchor>
  <xdr:twoCellAnchor>
    <xdr:from>
      <xdr:col>11</xdr:col>
      <xdr:colOff>114300</xdr:colOff>
      <xdr:row>20</xdr:row>
      <xdr:rowOff>161925</xdr:rowOff>
    </xdr:from>
    <xdr:to>
      <xdr:col>12</xdr:col>
      <xdr:colOff>0</xdr:colOff>
      <xdr:row>22</xdr:row>
      <xdr:rowOff>104775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505700" y="3771900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800"/>
            <a:t>B</a:t>
          </a:r>
          <a:endParaRPr lang="it-IT" sz="700"/>
        </a:p>
      </xdr:txBody>
    </xdr:sp>
    <xdr:clientData/>
  </xdr:twoCellAnchor>
  <xdr:twoCellAnchor>
    <xdr:from>
      <xdr:col>10</xdr:col>
      <xdr:colOff>85725</xdr:colOff>
      <xdr:row>15</xdr:row>
      <xdr:rowOff>152400</xdr:rowOff>
    </xdr:from>
    <xdr:to>
      <xdr:col>10</xdr:col>
      <xdr:colOff>581025</xdr:colOff>
      <xdr:row>17</xdr:row>
      <xdr:rowOff>95250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867525" y="28098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800"/>
            <a:t>0</a:t>
          </a:r>
          <a:endParaRPr lang="it-IT" sz="700"/>
        </a:p>
      </xdr:txBody>
    </xdr:sp>
    <xdr:clientData/>
  </xdr:twoCellAnchor>
  <xdr:twoCellAnchor>
    <xdr:from>
      <xdr:col>10</xdr:col>
      <xdr:colOff>333375</xdr:colOff>
      <xdr:row>17</xdr:row>
      <xdr:rowOff>95250</xdr:rowOff>
    </xdr:from>
    <xdr:to>
      <xdr:col>11</xdr:col>
      <xdr:colOff>152400</xdr:colOff>
      <xdr:row>18</xdr:row>
      <xdr:rowOff>85725</xdr:rowOff>
    </xdr:to>
    <xdr:cxnSp macro="">
      <xdr:nvCxnSpPr>
        <xdr:cNvPr id="12" name="Connettore 2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2"/>
        </xdr:cNvCxnSpPr>
      </xdr:nvCxnSpPr>
      <xdr:spPr>
        <a:xfrm>
          <a:off x="7115175" y="3133725"/>
          <a:ext cx="428625" cy="1809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17</xdr:row>
      <xdr:rowOff>66676</xdr:rowOff>
    </xdr:from>
    <xdr:to>
      <xdr:col>11</xdr:col>
      <xdr:colOff>495299</xdr:colOff>
      <xdr:row>19</xdr:row>
      <xdr:rowOff>19050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7877175" y="3105151"/>
          <a:ext cx="9524" cy="33337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496553</xdr:colOff>
      <xdr:row>17</xdr:row>
      <xdr:rowOff>114300</xdr:rowOff>
    </xdr:from>
    <xdr:to>
      <xdr:col>12</xdr:col>
      <xdr:colOff>382253</xdr:colOff>
      <xdr:row>19</xdr:row>
      <xdr:rowOff>57150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7887953" y="31527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G</a:t>
          </a:r>
          <a:endParaRPr lang="it-IT" sz="700"/>
        </a:p>
      </xdr:txBody>
    </xdr:sp>
    <xdr:clientData/>
  </xdr:twoCellAnchor>
  <xdr:twoCellAnchor>
    <xdr:from>
      <xdr:col>1</xdr:col>
      <xdr:colOff>133350</xdr:colOff>
      <xdr:row>29</xdr:row>
      <xdr:rowOff>152400</xdr:rowOff>
    </xdr:from>
    <xdr:to>
      <xdr:col>1</xdr:col>
      <xdr:colOff>133350</xdr:colOff>
      <xdr:row>35</xdr:row>
      <xdr:rowOff>57150</xdr:rowOff>
    </xdr:to>
    <xdr:cxnSp macro="">
      <xdr:nvCxnSpPr>
        <xdr:cNvPr id="15" name="Connettore 2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742950" y="5486400"/>
          <a:ext cx="0" cy="1047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9</xdr:row>
      <xdr:rowOff>104775</xdr:rowOff>
    </xdr:from>
    <xdr:to>
      <xdr:col>11</xdr:col>
      <xdr:colOff>455947</xdr:colOff>
      <xdr:row>12</xdr:row>
      <xdr:rowOff>47625</xdr:rowOff>
    </xdr:to>
    <xdr:cxnSp macro="">
      <xdr:nvCxnSpPr>
        <xdr:cNvPr id="16" name="Connettore 2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8086725" y="1819275"/>
          <a:ext cx="8272" cy="5143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10</xdr:row>
      <xdr:rowOff>104775</xdr:rowOff>
    </xdr:from>
    <xdr:to>
      <xdr:col>11</xdr:col>
      <xdr:colOff>438150</xdr:colOff>
      <xdr:row>12</xdr:row>
      <xdr:rowOff>57150</xdr:rowOff>
    </xdr:to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486650" y="1819275"/>
          <a:ext cx="5905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rgbClr val="FF0000"/>
              </a:solidFill>
            </a:rPr>
            <a:t>S</a:t>
          </a:r>
          <a:r>
            <a:rPr lang="it-IT" sz="1000">
              <a:solidFill>
                <a:srgbClr val="FF0000"/>
              </a:solidFill>
            </a:rPr>
            <a:t>getto</a:t>
          </a:r>
          <a:endParaRPr lang="it-IT" sz="7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485775</xdr:colOff>
      <xdr:row>9</xdr:row>
      <xdr:rowOff>95250</xdr:rowOff>
    </xdr:from>
    <xdr:to>
      <xdr:col>12</xdr:col>
      <xdr:colOff>466725</xdr:colOff>
      <xdr:row>11</xdr:row>
      <xdr:rowOff>47625</xdr:rowOff>
    </xdr:to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124825" y="1619250"/>
          <a:ext cx="5905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rgbClr val="FF0000"/>
              </a:solidFill>
            </a:rPr>
            <a:t>P</a:t>
          </a:r>
          <a:r>
            <a:rPr lang="it-IT" sz="800">
              <a:solidFill>
                <a:srgbClr val="FF0000"/>
              </a:solidFill>
            </a:rPr>
            <a:t>piastra</a:t>
          </a:r>
          <a:endParaRPr lang="it-IT" sz="7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542925</xdr:colOff>
      <xdr:row>9</xdr:row>
      <xdr:rowOff>76200</xdr:rowOff>
    </xdr:from>
    <xdr:to>
      <xdr:col>11</xdr:col>
      <xdr:colOff>552449</xdr:colOff>
      <xdr:row>11</xdr:row>
      <xdr:rowOff>28574</xdr:rowOff>
    </xdr:to>
    <xdr:cxnSp macro="">
      <xdr:nvCxnSpPr>
        <xdr:cNvPr id="21" name="Connettore 2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8181975" y="1790700"/>
          <a:ext cx="9524" cy="33337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104775</xdr:rowOff>
    </xdr:from>
    <xdr:to>
      <xdr:col>0</xdr:col>
      <xdr:colOff>133350</xdr:colOff>
      <xdr:row>11</xdr:row>
      <xdr:rowOff>85725</xdr:rowOff>
    </xdr:to>
    <xdr:cxnSp macro="">
      <xdr:nvCxnSpPr>
        <xdr:cNvPr id="2" name="Connettore 1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8100" y="1819275"/>
          <a:ext cx="95250" cy="36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9</xdr:row>
      <xdr:rowOff>114300</xdr:rowOff>
    </xdr:from>
    <xdr:to>
      <xdr:col>2</xdr:col>
      <xdr:colOff>400050</xdr:colOff>
      <xdr:row>11</xdr:row>
      <xdr:rowOff>76200</xdr:rowOff>
    </xdr:to>
    <xdr:cxnSp macro="">
      <xdr:nvCxnSpPr>
        <xdr:cNvPr id="3" name="Connettore 1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847850" y="1828800"/>
          <a:ext cx="133350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353678</xdr:colOff>
      <xdr:row>9</xdr:row>
      <xdr:rowOff>0</xdr:rowOff>
    </xdr:from>
    <xdr:to>
      <xdr:col>14</xdr:col>
      <xdr:colOff>390481</xdr:colOff>
      <xdr:row>21</xdr:row>
      <xdr:rowOff>28575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1128" y="1714500"/>
          <a:ext cx="3237203" cy="2305050"/>
        </a:xfrm>
        <a:prstGeom prst="rect">
          <a:avLst/>
        </a:prstGeom>
      </xdr:spPr>
    </xdr:pic>
    <xdr:clientData/>
  </xdr:twoCellAnchor>
  <xdr:twoCellAnchor>
    <xdr:from>
      <xdr:col>11</xdr:col>
      <xdr:colOff>495301</xdr:colOff>
      <xdr:row>19</xdr:row>
      <xdr:rowOff>152400</xdr:rowOff>
    </xdr:from>
    <xdr:to>
      <xdr:col>11</xdr:col>
      <xdr:colOff>504825</xdr:colOff>
      <xdr:row>23</xdr:row>
      <xdr:rowOff>66675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 flipV="1">
          <a:off x="8134351" y="3762375"/>
          <a:ext cx="9524" cy="6762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514350</xdr:colOff>
      <xdr:row>23</xdr:row>
      <xdr:rowOff>76201</xdr:rowOff>
    </xdr:from>
    <xdr:to>
      <xdr:col>11</xdr:col>
      <xdr:colOff>514350</xdr:colOff>
      <xdr:row>26</xdr:row>
      <xdr:rowOff>180975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8153400" y="4448176"/>
          <a:ext cx="0" cy="68579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466726</xdr:colOff>
      <xdr:row>12</xdr:row>
      <xdr:rowOff>104775</xdr:rowOff>
    </xdr:from>
    <xdr:to>
      <xdr:col>11</xdr:col>
      <xdr:colOff>476250</xdr:colOff>
      <xdr:row>15</xdr:row>
      <xdr:rowOff>114300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8105776" y="2390775"/>
          <a:ext cx="9524" cy="57150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25</xdr:row>
      <xdr:rowOff>9525</xdr:rowOff>
    </xdr:from>
    <xdr:to>
      <xdr:col>12</xdr:col>
      <xdr:colOff>9525</xdr:colOff>
      <xdr:row>26</xdr:row>
      <xdr:rowOff>142875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762875" y="4762500"/>
          <a:ext cx="4953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M</a:t>
          </a:r>
          <a:r>
            <a:rPr lang="it-IT" sz="800"/>
            <a:t>B</a:t>
          </a:r>
          <a:endParaRPr lang="it-IT" sz="700"/>
        </a:p>
      </xdr:txBody>
    </xdr:sp>
    <xdr:clientData/>
  </xdr:twoCellAnchor>
  <xdr:twoCellAnchor>
    <xdr:from>
      <xdr:col>11</xdr:col>
      <xdr:colOff>420353</xdr:colOff>
      <xdr:row>12</xdr:row>
      <xdr:rowOff>66675</xdr:rowOff>
    </xdr:from>
    <xdr:to>
      <xdr:col>12</xdr:col>
      <xdr:colOff>306053</xdr:colOff>
      <xdr:row>14</xdr:row>
      <xdr:rowOff>19050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059403" y="23526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- M</a:t>
          </a:r>
          <a:r>
            <a:rPr lang="it-IT" sz="800"/>
            <a:t>c</a:t>
          </a:r>
          <a:endParaRPr lang="it-IT" sz="700"/>
        </a:p>
      </xdr:txBody>
    </xdr:sp>
    <xdr:clientData/>
  </xdr:twoCellAnchor>
  <xdr:twoCellAnchor>
    <xdr:from>
      <xdr:col>11</xdr:col>
      <xdr:colOff>114300</xdr:colOff>
      <xdr:row>20</xdr:row>
      <xdr:rowOff>161925</xdr:rowOff>
    </xdr:from>
    <xdr:to>
      <xdr:col>12</xdr:col>
      <xdr:colOff>0</xdr:colOff>
      <xdr:row>22</xdr:row>
      <xdr:rowOff>104775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753350" y="3962400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800"/>
            <a:t>B</a:t>
          </a:r>
          <a:endParaRPr lang="it-IT" sz="700"/>
        </a:p>
      </xdr:txBody>
    </xdr:sp>
    <xdr:clientData/>
  </xdr:twoCellAnchor>
  <xdr:twoCellAnchor>
    <xdr:from>
      <xdr:col>10</xdr:col>
      <xdr:colOff>85725</xdr:colOff>
      <xdr:row>15</xdr:row>
      <xdr:rowOff>152400</xdr:rowOff>
    </xdr:from>
    <xdr:to>
      <xdr:col>10</xdr:col>
      <xdr:colOff>581025</xdr:colOff>
      <xdr:row>17</xdr:row>
      <xdr:rowOff>95250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115175" y="30003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800"/>
            <a:t>0</a:t>
          </a:r>
          <a:endParaRPr lang="it-IT" sz="700"/>
        </a:p>
      </xdr:txBody>
    </xdr:sp>
    <xdr:clientData/>
  </xdr:twoCellAnchor>
  <xdr:twoCellAnchor>
    <xdr:from>
      <xdr:col>10</xdr:col>
      <xdr:colOff>333375</xdr:colOff>
      <xdr:row>17</xdr:row>
      <xdr:rowOff>95250</xdr:rowOff>
    </xdr:from>
    <xdr:to>
      <xdr:col>11</xdr:col>
      <xdr:colOff>152400</xdr:colOff>
      <xdr:row>18</xdr:row>
      <xdr:rowOff>85725</xdr:rowOff>
    </xdr:to>
    <xdr:cxnSp macro="">
      <xdr:nvCxnSpPr>
        <xdr:cNvPr id="12" name="Connettore 2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stCxn id="11" idx="2"/>
        </xdr:cNvCxnSpPr>
      </xdr:nvCxnSpPr>
      <xdr:spPr>
        <a:xfrm>
          <a:off x="7362825" y="3324225"/>
          <a:ext cx="428625" cy="1809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17</xdr:row>
      <xdr:rowOff>66676</xdr:rowOff>
    </xdr:from>
    <xdr:to>
      <xdr:col>11</xdr:col>
      <xdr:colOff>495299</xdr:colOff>
      <xdr:row>19</xdr:row>
      <xdr:rowOff>19050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H="1">
          <a:off x="8124825" y="3295651"/>
          <a:ext cx="9524" cy="33337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496553</xdr:colOff>
      <xdr:row>17</xdr:row>
      <xdr:rowOff>114300</xdr:rowOff>
    </xdr:from>
    <xdr:to>
      <xdr:col>12</xdr:col>
      <xdr:colOff>382253</xdr:colOff>
      <xdr:row>19</xdr:row>
      <xdr:rowOff>57150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8135603" y="3343275"/>
          <a:ext cx="4953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G</a:t>
          </a:r>
          <a:endParaRPr lang="it-IT" sz="700"/>
        </a:p>
      </xdr:txBody>
    </xdr:sp>
    <xdr:clientData/>
  </xdr:twoCellAnchor>
  <xdr:twoCellAnchor>
    <xdr:from>
      <xdr:col>1</xdr:col>
      <xdr:colOff>133350</xdr:colOff>
      <xdr:row>29</xdr:row>
      <xdr:rowOff>152400</xdr:rowOff>
    </xdr:from>
    <xdr:to>
      <xdr:col>1</xdr:col>
      <xdr:colOff>133350</xdr:colOff>
      <xdr:row>35</xdr:row>
      <xdr:rowOff>57150</xdr:rowOff>
    </xdr:to>
    <xdr:cxnSp macro="">
      <xdr:nvCxnSpPr>
        <xdr:cNvPr id="15" name="Connettore 2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742950" y="5676900"/>
          <a:ext cx="0" cy="1047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409575</xdr:colOff>
      <xdr:row>9</xdr:row>
      <xdr:rowOff>104775</xdr:rowOff>
    </xdr:from>
    <xdr:to>
      <xdr:col>11</xdr:col>
      <xdr:colOff>417847</xdr:colOff>
      <xdr:row>12</xdr:row>
      <xdr:rowOff>47625</xdr:rowOff>
    </xdr:to>
    <xdr:cxnSp macro="">
      <xdr:nvCxnSpPr>
        <xdr:cNvPr id="16" name="Connettore 2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 flipV="1">
          <a:off x="8048625" y="1819275"/>
          <a:ext cx="8272" cy="5143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10</xdr:row>
      <xdr:rowOff>104775</xdr:rowOff>
    </xdr:from>
    <xdr:to>
      <xdr:col>11</xdr:col>
      <xdr:colOff>438150</xdr:colOff>
      <xdr:row>12</xdr:row>
      <xdr:rowOff>57150</xdr:rowOff>
    </xdr:to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486650" y="2009775"/>
          <a:ext cx="5905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rgbClr val="FF0000"/>
              </a:solidFill>
            </a:rPr>
            <a:t>S</a:t>
          </a:r>
          <a:r>
            <a:rPr lang="it-IT" sz="1000">
              <a:solidFill>
                <a:srgbClr val="FF0000"/>
              </a:solidFill>
            </a:rPr>
            <a:t>getto</a:t>
          </a:r>
          <a:endParaRPr lang="it-IT" sz="7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485775</xdr:colOff>
      <xdr:row>9</xdr:row>
      <xdr:rowOff>95250</xdr:rowOff>
    </xdr:from>
    <xdr:to>
      <xdr:col>12</xdr:col>
      <xdr:colOff>466725</xdr:colOff>
      <xdr:row>11</xdr:row>
      <xdr:rowOff>47625</xdr:rowOff>
    </xdr:to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8124825" y="1809750"/>
          <a:ext cx="5905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solidFill>
                <a:srgbClr val="FF0000"/>
              </a:solidFill>
            </a:rPr>
            <a:t>P</a:t>
          </a:r>
          <a:r>
            <a:rPr lang="it-IT" sz="800">
              <a:solidFill>
                <a:srgbClr val="FF0000"/>
              </a:solidFill>
            </a:rPr>
            <a:t>piastra</a:t>
          </a:r>
          <a:endParaRPr lang="it-IT" sz="7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495300</xdr:colOff>
      <xdr:row>9</xdr:row>
      <xdr:rowOff>76200</xdr:rowOff>
    </xdr:from>
    <xdr:to>
      <xdr:col>11</xdr:col>
      <xdr:colOff>504824</xdr:colOff>
      <xdr:row>11</xdr:row>
      <xdr:rowOff>28574</xdr:rowOff>
    </xdr:to>
    <xdr:cxnSp macro="">
      <xdr:nvCxnSpPr>
        <xdr:cNvPr id="19" name="Connettore 2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H="1">
          <a:off x="8134350" y="1790700"/>
          <a:ext cx="9524" cy="33337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6" zoomScaleNormal="96" workbookViewId="0">
      <selection activeCell="Q12" sqref="Q12"/>
    </sheetView>
  </sheetViews>
  <sheetFormatPr defaultRowHeight="15" x14ac:dyDescent="0.25"/>
  <cols>
    <col min="2" max="2" width="14.5703125" customWidth="1"/>
    <col min="3" max="3" width="9.5703125" bestFit="1" customWidth="1"/>
    <col min="4" max="4" width="10.42578125" customWidth="1"/>
    <col min="5" max="5" width="9.42578125" bestFit="1" customWidth="1"/>
    <col min="8" max="8" width="12" customWidth="1"/>
    <col min="9" max="9" width="10.42578125" bestFit="1" customWidth="1"/>
    <col min="10" max="10" width="11.28515625" customWidth="1"/>
  </cols>
  <sheetData>
    <row r="1" spans="1:9" x14ac:dyDescent="0.25">
      <c r="A1" s="7" t="s">
        <v>25</v>
      </c>
    </row>
    <row r="2" spans="1:9" x14ac:dyDescent="0.25">
      <c r="A2" s="8" t="s">
        <v>0</v>
      </c>
      <c r="B2" s="9">
        <v>5</v>
      </c>
    </row>
    <row r="3" spans="1:9" x14ac:dyDescent="0.25">
      <c r="A3" s="8" t="s">
        <v>1</v>
      </c>
      <c r="B3" s="9">
        <v>1</v>
      </c>
    </row>
    <row r="4" spans="1:9" x14ac:dyDescent="0.25">
      <c r="A4" s="8" t="s">
        <v>2</v>
      </c>
      <c r="B4" s="9">
        <v>0.7</v>
      </c>
      <c r="D4" s="1" t="s">
        <v>11</v>
      </c>
      <c r="E4">
        <f>PI()*B4^2/4</f>
        <v>0.38484510006474959</v>
      </c>
      <c r="F4" s="1" t="s">
        <v>13</v>
      </c>
      <c r="G4">
        <f>E4^2</f>
        <v>0.14810575104384713</v>
      </c>
      <c r="H4" s="1" t="s">
        <v>17</v>
      </c>
      <c r="I4">
        <f>1/(2*9.81*G4)</f>
        <v>0.34413518201034243</v>
      </c>
    </row>
    <row r="5" spans="1:9" x14ac:dyDescent="0.25">
      <c r="A5" s="8" t="s">
        <v>3</v>
      </c>
      <c r="B5" s="9">
        <v>0.5</v>
      </c>
      <c r="D5" s="1" t="s">
        <v>12</v>
      </c>
      <c r="E5">
        <f>PI()*B5^2/4</f>
        <v>0.19634954084936207</v>
      </c>
      <c r="F5" s="1" t="s">
        <v>14</v>
      </c>
      <c r="G5">
        <f>E5^2</f>
        <v>3.8553142191755305E-2</v>
      </c>
      <c r="H5" s="1" t="s">
        <v>16</v>
      </c>
      <c r="I5">
        <f>1/(2*9.81*G5)</f>
        <v>1.3220297152109313</v>
      </c>
    </row>
    <row r="6" spans="1:9" ht="15" customHeight="1" x14ac:dyDescent="0.25">
      <c r="A6" s="8" t="s">
        <v>5</v>
      </c>
      <c r="B6" s="9">
        <f>0.9*10^5</f>
        <v>90000</v>
      </c>
    </row>
    <row r="7" spans="1:9" x14ac:dyDescent="0.25">
      <c r="A7" s="8" t="s">
        <v>6</v>
      </c>
      <c r="B7" s="9">
        <v>9806</v>
      </c>
    </row>
    <row r="8" spans="1:9" x14ac:dyDescent="0.25">
      <c r="A8" s="8" t="s">
        <v>20</v>
      </c>
      <c r="B8" s="9">
        <v>1000</v>
      </c>
    </row>
    <row r="10" spans="1:9" x14ac:dyDescent="0.25">
      <c r="A10" s="15" t="s">
        <v>37</v>
      </c>
    </row>
    <row r="11" spans="1:9" x14ac:dyDescent="0.25">
      <c r="A11" s="16" t="s">
        <v>10</v>
      </c>
      <c r="B11" s="16"/>
      <c r="C11" s="16"/>
      <c r="D11" s="16"/>
      <c r="E11" s="16"/>
    </row>
    <row r="12" spans="1:9" x14ac:dyDescent="0.25">
      <c r="A12" t="s">
        <v>15</v>
      </c>
    </row>
    <row r="13" spans="1:9" x14ac:dyDescent="0.25">
      <c r="A13" t="s">
        <v>39</v>
      </c>
    </row>
    <row r="14" spans="1:9" ht="14.25" customHeight="1" x14ac:dyDescent="0.25">
      <c r="A14" t="s">
        <v>7</v>
      </c>
    </row>
    <row r="15" spans="1:9" x14ac:dyDescent="0.25">
      <c r="A15" t="s">
        <v>8</v>
      </c>
    </row>
    <row r="16" spans="1:9" x14ac:dyDescent="0.25">
      <c r="A16" t="s">
        <v>9</v>
      </c>
      <c r="B16" s="13">
        <f>B2+B3</f>
        <v>6</v>
      </c>
    </row>
    <row r="17" spans="1:10" x14ac:dyDescent="0.25">
      <c r="A17" t="s">
        <v>26</v>
      </c>
      <c r="C17" s="2">
        <f>B6/B7-B16</f>
        <v>3.1780542524984696</v>
      </c>
    </row>
    <row r="18" spans="1:10" x14ac:dyDescent="0.25">
      <c r="A18" t="s">
        <v>27</v>
      </c>
      <c r="C18" s="2">
        <f>I5-I4</f>
        <v>0.97789453320058883</v>
      </c>
    </row>
    <row r="20" spans="1:10" x14ac:dyDescent="0.25">
      <c r="A20" s="4" t="s">
        <v>4</v>
      </c>
      <c r="B20" s="10">
        <f>(C17/C18)^0.5</f>
        <v>1.8027464302301626</v>
      </c>
      <c r="C20" s="5" t="s">
        <v>18</v>
      </c>
      <c r="D20" s="2">
        <f>B20/E4</f>
        <v>4.684342947141209</v>
      </c>
    </row>
    <row r="21" spans="1:10" x14ac:dyDescent="0.25">
      <c r="C21" s="5" t="s">
        <v>19</v>
      </c>
      <c r="D21" s="2">
        <f>B20/E5</f>
        <v>9.1813121763967676</v>
      </c>
    </row>
    <row r="23" spans="1:10" x14ac:dyDescent="0.25">
      <c r="A23" s="4" t="s">
        <v>29</v>
      </c>
      <c r="B23" s="12">
        <f>B8*B20*D20</f>
        <v>8444.6825259326542</v>
      </c>
    </row>
    <row r="24" spans="1:10" x14ac:dyDescent="0.25">
      <c r="A24" s="4" t="s">
        <v>28</v>
      </c>
      <c r="B24" s="12">
        <f>B8*B20*D21</f>
        <v>16551.577750827997</v>
      </c>
      <c r="H24" s="18" t="s">
        <v>23</v>
      </c>
      <c r="I24" s="18"/>
      <c r="J24" s="18"/>
    </row>
    <row r="25" spans="1:10" x14ac:dyDescent="0.25">
      <c r="A25" s="4" t="s">
        <v>22</v>
      </c>
      <c r="B25" s="12">
        <f>B6-B7*B2</f>
        <v>40970</v>
      </c>
      <c r="E25" s="14"/>
      <c r="H25" s="3"/>
    </row>
    <row r="26" spans="1:10" ht="15.75" x14ac:dyDescent="0.25">
      <c r="A26" s="11" t="s">
        <v>30</v>
      </c>
      <c r="B26" s="12">
        <f>B25*E4</f>
        <v>15767.103749652792</v>
      </c>
      <c r="H26" s="9" t="s">
        <v>36</v>
      </c>
      <c r="I26" s="9">
        <v>0.4</v>
      </c>
    </row>
    <row r="28" spans="1:10" x14ac:dyDescent="0.25">
      <c r="A28" s="17" t="s">
        <v>31</v>
      </c>
      <c r="B28">
        <f>PI()*B3/3*((B4/2)^2+(B5/2)^2+(B4/2*B5/2))</f>
        <v>0.28536133270107283</v>
      </c>
      <c r="H28" t="s">
        <v>32</v>
      </c>
      <c r="I28" s="14">
        <f>B24</f>
        <v>16551.577750827997</v>
      </c>
    </row>
    <row r="29" spans="1:10" x14ac:dyDescent="0.25">
      <c r="A29" s="17" t="s">
        <v>21</v>
      </c>
      <c r="B29" s="12">
        <f>B28*B7</f>
        <v>2798.2532284667204</v>
      </c>
      <c r="H29" t="s">
        <v>33</v>
      </c>
    </row>
    <row r="30" spans="1:10" x14ac:dyDescent="0.25">
      <c r="H30" t="s">
        <v>34</v>
      </c>
      <c r="J30" s="14">
        <f>I28/I26</f>
        <v>41378.944377069987</v>
      </c>
    </row>
    <row r="31" spans="1:10" x14ac:dyDescent="0.25">
      <c r="A31" s="6" t="s">
        <v>24</v>
      </c>
      <c r="B31" s="13">
        <f>B23+B26-B24-B29</f>
        <v>4861.9552962907264</v>
      </c>
      <c r="C31" t="s">
        <v>38</v>
      </c>
      <c r="H31" t="s">
        <v>35</v>
      </c>
      <c r="J31" s="14">
        <f>J30/9.81</f>
        <v>4218.0371434322105</v>
      </c>
    </row>
  </sheetData>
  <mergeCells count="1">
    <mergeCell ref="H24:J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J4" sqref="J4:J5"/>
    </sheetView>
  </sheetViews>
  <sheetFormatPr defaultRowHeight="15" x14ac:dyDescent="0.25"/>
  <cols>
    <col min="2" max="2" width="14.5703125" customWidth="1"/>
    <col min="3" max="3" width="9.5703125" bestFit="1" customWidth="1"/>
    <col min="4" max="4" width="10.42578125" customWidth="1"/>
    <col min="5" max="5" width="9.42578125" bestFit="1" customWidth="1"/>
    <col min="8" max="8" width="12" customWidth="1"/>
    <col min="9" max="9" width="10.5703125" customWidth="1"/>
    <col min="10" max="10" width="11.42578125" customWidth="1"/>
  </cols>
  <sheetData>
    <row r="1" spans="1:15" x14ac:dyDescent="0.25">
      <c r="A1" s="7" t="s">
        <v>41</v>
      </c>
    </row>
    <row r="2" spans="1:15" x14ac:dyDescent="0.25">
      <c r="A2" s="8" t="s">
        <v>0</v>
      </c>
      <c r="B2" s="9">
        <v>6</v>
      </c>
    </row>
    <row r="3" spans="1:15" x14ac:dyDescent="0.25">
      <c r="A3" s="8" t="s">
        <v>1</v>
      </c>
      <c r="B3" s="9">
        <v>2</v>
      </c>
    </row>
    <row r="4" spans="1:15" x14ac:dyDescent="0.25">
      <c r="A4" s="8" t="s">
        <v>2</v>
      </c>
      <c r="B4" s="9">
        <v>0.6</v>
      </c>
      <c r="D4" s="1" t="s">
        <v>11</v>
      </c>
      <c r="E4">
        <f>PI()*B4^2/4</f>
        <v>0.28274333882308139</v>
      </c>
      <c r="F4" s="1" t="s">
        <v>13</v>
      </c>
      <c r="G4">
        <f>E4^2</f>
        <v>7.9943795648823798E-2</v>
      </c>
      <c r="H4" s="1" t="s">
        <v>17</v>
      </c>
      <c r="I4">
        <f>1/(2*9.81*G4)</f>
        <v>0.63755291049909879</v>
      </c>
    </row>
    <row r="5" spans="1:15" x14ac:dyDescent="0.25">
      <c r="A5" s="8" t="s">
        <v>3</v>
      </c>
      <c r="B5" s="9">
        <v>0.5</v>
      </c>
      <c r="D5" s="1" t="s">
        <v>12</v>
      </c>
      <c r="E5">
        <f>PI()*B5^2/4</f>
        <v>0.19634954084936207</v>
      </c>
      <c r="F5" s="1" t="s">
        <v>14</v>
      </c>
      <c r="G5">
        <f>E5^2</f>
        <v>3.8553142191755305E-2</v>
      </c>
      <c r="H5" s="1" t="s">
        <v>16</v>
      </c>
      <c r="I5">
        <f>1/(2*9.81*G5)</f>
        <v>1.3220297152109313</v>
      </c>
      <c r="N5" s="14"/>
      <c r="O5" s="14"/>
    </row>
    <row r="6" spans="1:15" ht="15" customHeight="1" x14ac:dyDescent="0.25">
      <c r="A6" s="8" t="s">
        <v>5</v>
      </c>
      <c r="B6" s="9">
        <f>1.2*10^5</f>
        <v>120000</v>
      </c>
      <c r="O6" s="14"/>
    </row>
    <row r="7" spans="1:15" x14ac:dyDescent="0.25">
      <c r="A7" s="8" t="s">
        <v>6</v>
      </c>
      <c r="B7" s="9">
        <v>9806</v>
      </c>
      <c r="O7" s="14"/>
    </row>
    <row r="8" spans="1:15" x14ac:dyDescent="0.25">
      <c r="A8" s="8" t="s">
        <v>20</v>
      </c>
      <c r="B8" s="9">
        <v>1000</v>
      </c>
    </row>
    <row r="10" spans="1:15" x14ac:dyDescent="0.25">
      <c r="A10" t="s">
        <v>37</v>
      </c>
    </row>
    <row r="11" spans="1:15" x14ac:dyDescent="0.25">
      <c r="A11" t="s">
        <v>10</v>
      </c>
    </row>
    <row r="12" spans="1:15" x14ac:dyDescent="0.25">
      <c r="A12" t="s">
        <v>15</v>
      </c>
    </row>
    <row r="13" spans="1:15" x14ac:dyDescent="0.25">
      <c r="A13" t="s">
        <v>39</v>
      </c>
    </row>
    <row r="14" spans="1:15" ht="14.25" customHeight="1" x14ac:dyDescent="0.25">
      <c r="A14" t="s">
        <v>7</v>
      </c>
    </row>
    <row r="15" spans="1:15" x14ac:dyDescent="0.25">
      <c r="A15" t="s">
        <v>8</v>
      </c>
    </row>
    <row r="16" spans="1:15" x14ac:dyDescent="0.25">
      <c r="A16" t="s">
        <v>9</v>
      </c>
      <c r="B16" s="13">
        <f>B2+B3</f>
        <v>8</v>
      </c>
    </row>
    <row r="17" spans="1:10" x14ac:dyDescent="0.25">
      <c r="A17" t="s">
        <v>26</v>
      </c>
      <c r="C17" s="2">
        <f>B6/B7-B16</f>
        <v>4.2374056699979601</v>
      </c>
    </row>
    <row r="18" spans="1:10" x14ac:dyDescent="0.25">
      <c r="A18" t="s">
        <v>27</v>
      </c>
      <c r="C18" s="2">
        <f>I5-I4</f>
        <v>0.68447680471183248</v>
      </c>
    </row>
    <row r="20" spans="1:10" x14ac:dyDescent="0.25">
      <c r="A20" s="4" t="s">
        <v>4</v>
      </c>
      <c r="B20" s="10">
        <f>(C17/C18)^0.5</f>
        <v>2.4881161714557862</v>
      </c>
      <c r="C20" s="5" t="s">
        <v>18</v>
      </c>
      <c r="D20" s="2">
        <f>B20/E4</f>
        <v>8.7999108372015584</v>
      </c>
    </row>
    <row r="21" spans="1:10" x14ac:dyDescent="0.25">
      <c r="C21" s="5" t="s">
        <v>19</v>
      </c>
      <c r="D21" s="2">
        <f>B20/E5</f>
        <v>12.671871605570246</v>
      </c>
    </row>
    <row r="23" spans="1:10" x14ac:dyDescent="0.25">
      <c r="A23" s="4" t="s">
        <v>29</v>
      </c>
      <c r="B23" s="12">
        <f>B8*B20*D20</f>
        <v>21895.200461410222</v>
      </c>
    </row>
    <row r="24" spans="1:10" x14ac:dyDescent="0.25">
      <c r="A24" s="4" t="s">
        <v>28</v>
      </c>
      <c r="B24" s="12">
        <f>B8*B20*D21</f>
        <v>31529.088664430725</v>
      </c>
      <c r="H24" s="18" t="s">
        <v>23</v>
      </c>
      <c r="I24" s="18"/>
      <c r="J24" s="18"/>
    </row>
    <row r="25" spans="1:10" x14ac:dyDescent="0.25">
      <c r="A25" s="4" t="s">
        <v>22</v>
      </c>
      <c r="B25" s="12">
        <f>B6-B7*B2</f>
        <v>61164</v>
      </c>
      <c r="H25" s="3"/>
    </row>
    <row r="26" spans="1:10" ht="15.75" x14ac:dyDescent="0.25">
      <c r="A26" s="11" t="s">
        <v>30</v>
      </c>
      <c r="B26" s="12">
        <f>B25*E4</f>
        <v>17293.713575774949</v>
      </c>
      <c r="H26" s="9" t="s">
        <v>36</v>
      </c>
      <c r="I26" s="9">
        <v>0.4</v>
      </c>
    </row>
    <row r="28" spans="1:10" x14ac:dyDescent="0.25">
      <c r="A28" s="4" t="s">
        <v>31</v>
      </c>
      <c r="B28">
        <f>PI()*B3/3*((B4/2)^2+(B5/2)^2+(B4/2*B5/2))</f>
        <v>0.47647488579445191</v>
      </c>
      <c r="H28" t="s">
        <v>32</v>
      </c>
      <c r="I28" s="14">
        <f>B24</f>
        <v>31529.088664430725</v>
      </c>
    </row>
    <row r="29" spans="1:10" x14ac:dyDescent="0.25">
      <c r="A29" s="5" t="s">
        <v>21</v>
      </c>
      <c r="B29" s="12">
        <f>B28*B7</f>
        <v>4672.3127301003951</v>
      </c>
      <c r="H29" t="s">
        <v>33</v>
      </c>
    </row>
    <row r="30" spans="1:10" x14ac:dyDescent="0.25">
      <c r="H30" t="s">
        <v>34</v>
      </c>
      <c r="J30" s="14">
        <f>I28/I26</f>
        <v>78822.721661076808</v>
      </c>
    </row>
    <row r="31" spans="1:10" x14ac:dyDescent="0.25">
      <c r="A31" s="6" t="s">
        <v>24</v>
      </c>
      <c r="B31">
        <f>B23+B26-B24-B29</f>
        <v>2987.5126426540482</v>
      </c>
      <c r="H31" t="s">
        <v>35</v>
      </c>
      <c r="J31" s="14">
        <f>J30/9.81</f>
        <v>8034.9359491413661</v>
      </c>
    </row>
  </sheetData>
  <mergeCells count="1">
    <mergeCell ref="H24:J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F15" sqref="F15"/>
    </sheetView>
  </sheetViews>
  <sheetFormatPr defaultRowHeight="15" x14ac:dyDescent="0.25"/>
  <cols>
    <col min="2" max="2" width="14.5703125" customWidth="1"/>
    <col min="3" max="3" width="9.5703125" bestFit="1" customWidth="1"/>
    <col min="4" max="4" width="10.42578125" customWidth="1"/>
    <col min="5" max="5" width="9.42578125" bestFit="1" customWidth="1"/>
    <col min="8" max="8" width="12" customWidth="1"/>
    <col min="9" max="9" width="10.5703125" customWidth="1"/>
    <col min="10" max="10" width="11.42578125" customWidth="1"/>
  </cols>
  <sheetData>
    <row r="1" spans="1:15" x14ac:dyDescent="0.25">
      <c r="A1" s="7" t="s">
        <v>40</v>
      </c>
    </row>
    <row r="2" spans="1:15" x14ac:dyDescent="0.25">
      <c r="A2" s="8" t="s">
        <v>0</v>
      </c>
      <c r="B2" s="9">
        <v>4.5</v>
      </c>
    </row>
    <row r="3" spans="1:15" x14ac:dyDescent="0.25">
      <c r="A3" s="8" t="s">
        <v>1</v>
      </c>
      <c r="B3" s="9">
        <v>1</v>
      </c>
    </row>
    <row r="4" spans="1:15" x14ac:dyDescent="0.25">
      <c r="A4" s="8" t="s">
        <v>2</v>
      </c>
      <c r="B4" s="9">
        <v>0.7</v>
      </c>
      <c r="D4" s="1" t="s">
        <v>11</v>
      </c>
      <c r="E4">
        <f>PI()*B4^2/4</f>
        <v>0.38484510006474959</v>
      </c>
      <c r="F4" s="1" t="s">
        <v>13</v>
      </c>
      <c r="G4">
        <f>E4^2</f>
        <v>0.14810575104384713</v>
      </c>
      <c r="H4" s="1" t="s">
        <v>17</v>
      </c>
      <c r="I4">
        <f>1/(2*9.81*G4)</f>
        <v>0.34413518201034243</v>
      </c>
    </row>
    <row r="5" spans="1:15" x14ac:dyDescent="0.25">
      <c r="A5" s="8" t="s">
        <v>3</v>
      </c>
      <c r="B5" s="9">
        <v>0.5</v>
      </c>
      <c r="D5" s="1" t="s">
        <v>12</v>
      </c>
      <c r="E5">
        <f>PI()*B5^2/4</f>
        <v>0.19634954084936207</v>
      </c>
      <c r="F5" s="1" t="s">
        <v>14</v>
      </c>
      <c r="G5">
        <f>E5^2</f>
        <v>3.8553142191755305E-2</v>
      </c>
      <c r="H5" s="1" t="s">
        <v>16</v>
      </c>
      <c r="I5">
        <f>1/(2*9.81*G5)</f>
        <v>1.3220297152109313</v>
      </c>
      <c r="N5" s="14"/>
      <c r="O5" s="14"/>
    </row>
    <row r="6" spans="1:15" ht="15" customHeight="1" x14ac:dyDescent="0.25">
      <c r="A6" s="8" t="s">
        <v>5</v>
      </c>
      <c r="B6" s="9">
        <f>1.1*10^5</f>
        <v>110000.00000000001</v>
      </c>
      <c r="O6" s="14"/>
    </row>
    <row r="7" spans="1:15" x14ac:dyDescent="0.25">
      <c r="A7" s="8" t="s">
        <v>6</v>
      </c>
      <c r="B7" s="9">
        <v>9806</v>
      </c>
      <c r="O7" s="14"/>
    </row>
    <row r="8" spans="1:15" x14ac:dyDescent="0.25">
      <c r="A8" s="8" t="s">
        <v>20</v>
      </c>
      <c r="B8" s="9">
        <v>1000</v>
      </c>
    </row>
    <row r="10" spans="1:15" x14ac:dyDescent="0.25">
      <c r="A10" t="s">
        <v>37</v>
      </c>
    </row>
    <row r="11" spans="1:15" x14ac:dyDescent="0.25">
      <c r="A11" t="s">
        <v>10</v>
      </c>
    </row>
    <row r="12" spans="1:15" x14ac:dyDescent="0.25">
      <c r="A12" t="s">
        <v>15</v>
      </c>
    </row>
    <row r="13" spans="1:15" x14ac:dyDescent="0.25">
      <c r="A13" t="s">
        <v>39</v>
      </c>
    </row>
    <row r="14" spans="1:15" ht="14.25" customHeight="1" x14ac:dyDescent="0.25">
      <c r="A14" t="s">
        <v>7</v>
      </c>
    </row>
    <row r="15" spans="1:15" x14ac:dyDescent="0.25">
      <c r="A15" t="s">
        <v>8</v>
      </c>
    </row>
    <row r="16" spans="1:15" x14ac:dyDescent="0.25">
      <c r="A16" t="s">
        <v>9</v>
      </c>
      <c r="B16" s="13">
        <f>B2+B3</f>
        <v>5.5</v>
      </c>
    </row>
    <row r="17" spans="1:10" x14ac:dyDescent="0.25">
      <c r="A17" t="s">
        <v>26</v>
      </c>
      <c r="C17" s="2">
        <f>B6/B7-B16</f>
        <v>5.7176218641647978</v>
      </c>
    </row>
    <row r="18" spans="1:10" x14ac:dyDescent="0.25">
      <c r="A18" t="s">
        <v>27</v>
      </c>
      <c r="C18" s="2">
        <f>I5-I4</f>
        <v>0.97789453320058883</v>
      </c>
    </row>
    <row r="20" spans="1:10" x14ac:dyDescent="0.25">
      <c r="A20" s="4" t="s">
        <v>4</v>
      </c>
      <c r="B20" s="10">
        <f>(C17/C18)^0.5</f>
        <v>2.4180301170638163</v>
      </c>
      <c r="C20" s="5" t="s">
        <v>18</v>
      </c>
      <c r="D20" s="2">
        <f>B20/E4</f>
        <v>6.2831256436862173</v>
      </c>
    </row>
    <row r="21" spans="1:10" x14ac:dyDescent="0.25">
      <c r="C21" s="5" t="s">
        <v>19</v>
      </c>
      <c r="D21" s="2">
        <f>B20/E5</f>
        <v>12.314926261624983</v>
      </c>
    </row>
    <row r="23" spans="1:10" x14ac:dyDescent="0.25">
      <c r="A23" s="4" t="s">
        <v>29</v>
      </c>
      <c r="B23" s="12">
        <f>B8*B20*D20</f>
        <v>15192.78703572925</v>
      </c>
    </row>
    <row r="24" spans="1:10" x14ac:dyDescent="0.25">
      <c r="A24" s="4" t="s">
        <v>28</v>
      </c>
      <c r="B24" s="12">
        <f>B8*B20*D21</f>
        <v>29777.862590029323</v>
      </c>
      <c r="H24" s="18" t="s">
        <v>23</v>
      </c>
      <c r="I24" s="18"/>
      <c r="J24" s="18"/>
    </row>
    <row r="25" spans="1:10" x14ac:dyDescent="0.25">
      <c r="A25" s="4" t="s">
        <v>22</v>
      </c>
      <c r="B25" s="12">
        <f>B6-B7*B2</f>
        <v>65873.000000000015</v>
      </c>
      <c r="H25" s="3"/>
    </row>
    <row r="26" spans="1:10" ht="15.75" x14ac:dyDescent="0.25">
      <c r="A26" s="11" t="s">
        <v>30</v>
      </c>
      <c r="B26" s="12">
        <f>B25*E4</f>
        <v>25350.901276565255</v>
      </c>
      <c r="H26" s="9" t="s">
        <v>36</v>
      </c>
      <c r="I26" s="9">
        <v>0.4</v>
      </c>
    </row>
    <row r="28" spans="1:10" x14ac:dyDescent="0.25">
      <c r="A28" s="4" t="s">
        <v>31</v>
      </c>
      <c r="B28">
        <f>PI()*B3/3*((B4/2)^2+(B5/2)^2+(B4/2*B5/2))</f>
        <v>0.28536133270107283</v>
      </c>
      <c r="H28" t="s">
        <v>32</v>
      </c>
      <c r="I28" s="14">
        <f>B24</f>
        <v>29777.862590029323</v>
      </c>
    </row>
    <row r="29" spans="1:10" x14ac:dyDescent="0.25">
      <c r="A29" s="5" t="s">
        <v>21</v>
      </c>
      <c r="B29" s="12">
        <f>B28*B7</f>
        <v>2798.2532284667204</v>
      </c>
      <c r="H29" t="s">
        <v>33</v>
      </c>
    </row>
    <row r="30" spans="1:10" x14ac:dyDescent="0.25">
      <c r="H30" t="s">
        <v>34</v>
      </c>
      <c r="J30" s="14">
        <f>I28/I26</f>
        <v>74444.656475073309</v>
      </c>
    </row>
    <row r="31" spans="1:10" x14ac:dyDescent="0.25">
      <c r="A31" s="6" t="s">
        <v>24</v>
      </c>
      <c r="B31">
        <f>B23+B26-B24-B29</f>
        <v>7967.5724937984642</v>
      </c>
      <c r="H31" t="s">
        <v>35</v>
      </c>
      <c r="J31" s="14">
        <f>J30/9.81</f>
        <v>7588.6499974590524</v>
      </c>
    </row>
  </sheetData>
  <mergeCells count="1">
    <mergeCell ref="H24:J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traccia A</vt:lpstr>
      <vt:lpstr>traccia B</vt:lpstr>
      <vt:lpstr>traccia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</dc:creator>
  <cp:lastModifiedBy>mossa</cp:lastModifiedBy>
  <dcterms:created xsi:type="dcterms:W3CDTF">2016-12-11T16:51:56Z</dcterms:created>
  <dcterms:modified xsi:type="dcterms:W3CDTF">2017-01-10T14:10:42Z</dcterms:modified>
</cp:coreProperties>
</file>